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480" windowHeight="92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'Лист1'!$A$52:$B$113</definedName>
    <definedName name="_xlnm._FilterDatabase" localSheetId="1" hidden="1">'Лист2'!$B$7:$M$94</definedName>
    <definedName name="_xlnm.Print_Area" localSheetId="0">'Лист1'!$A$1:$C$113</definedName>
    <definedName name="_xlnm.Print_Area" localSheetId="1">'Лист2'!$B$1:$M$94</definedName>
    <definedName name="_xlnm.Print_Area" localSheetId="2">'Лист3'!$B$1:$G$26</definedName>
    <definedName name="_xlnm.Print_Area" localSheetId="3">'Лист4'!$A$1:$E$32</definedName>
  </definedNames>
  <calcPr fullCalcOnLoad="1"/>
</workbook>
</file>

<file path=xl/sharedStrings.xml><?xml version="1.0" encoding="utf-8"?>
<sst xmlns="http://schemas.openxmlformats.org/spreadsheetml/2006/main" count="359" uniqueCount="318">
  <si>
    <t>Остаток средств на начало периода</t>
  </si>
  <si>
    <t>Доходы от собственности</t>
  </si>
  <si>
    <t>Доходы от оказания платных услуг, всего, в том числе:</t>
  </si>
  <si>
    <t>услуга N 1</t>
  </si>
  <si>
    <t>услуга N 2</t>
  </si>
  <si>
    <t>Субсидии на выполнение муниципального задания</t>
  </si>
  <si>
    <t>Целевые субсидии</t>
  </si>
  <si>
    <t>Бюджетные инвестиции</t>
  </si>
  <si>
    <t>Выплаты, всего,</t>
  </si>
  <si>
    <t>Оплата труда и начисления на выплаты по оплате труда, всего,</t>
  </si>
  <si>
    <t>Выплаты по заработной плате, оплата отпусков, другие выплаты</t>
  </si>
  <si>
    <t>Выплаты премий муниципальным служащим (расчетный период - квартал)</t>
  </si>
  <si>
    <t>Командировочные расходы</t>
  </si>
  <si>
    <t>Меры социальной поддержки, установленные постановлением администрации города Мурманска</t>
  </si>
  <si>
    <t>Другие расходы по прочим выплатам</t>
  </si>
  <si>
    <t>Начисления на выплаты по оплате труда</t>
  </si>
  <si>
    <t>Оплата работ, услуг, всего,</t>
  </si>
  <si>
    <t>Услуги связи</t>
  </si>
  <si>
    <t>Другие расходы по транспортным услугам</t>
  </si>
  <si>
    <t>Коммунальные услуги</t>
  </si>
  <si>
    <t>Арендная плата за пользование имуществом</t>
  </si>
  <si>
    <t>Содержание в чистоте помещений, зданий, дворов, иного имущества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</si>
  <si>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</si>
  <si>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</si>
  <si>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 аппаратных комплексов, вычислительной техники, оргтехники и их техническое обслуживание</t>
  </si>
  <si>
    <t>Другие расходы по содержанию имущества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</si>
  <si>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</si>
  <si>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</si>
  <si>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</si>
  <si>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>Услуги в области информационных технологий</t>
  </si>
  <si>
    <t>Другие расходы по прочим работам, услугам</t>
  </si>
  <si>
    <t>Безвозмездные перечисления бюджетным, автономным учреждениям на иные цели</t>
  </si>
  <si>
    <t>Другие безвозмездные перечисления государственным и муниципальным организациям</t>
  </si>
  <si>
    <t>Безвозмездные перечисления организациям, за исключением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</si>
  <si>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</si>
  <si>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</si>
  <si>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</si>
  <si>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Выплата стипендий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</si>
  <si>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</si>
  <si>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</si>
  <si>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Поступление нефинансовых активов, всего, из них:</t>
  </si>
  <si>
    <t>Недвижимое имущество, инвестиции в строительство объектов основных средств, автотранспорт, реконструкция, дооборудование, модернизация</t>
  </si>
  <si>
    <t>Охранно-пожарная сигнализация</t>
  </si>
  <si>
    <t>Комплектование книжных фондов библиотек</t>
  </si>
  <si>
    <t>Компьютерная техника, оргтехника</t>
  </si>
  <si>
    <t>Бытовая техника, мебель</t>
  </si>
  <si>
    <t>Другие расходы на 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</si>
  <si>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</si>
  <si>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</si>
  <si>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Медикаменты и перевязочные средства</t>
  </si>
  <si>
    <t>Продукты питания</t>
  </si>
  <si>
    <t>Горюче-смазочные материалы</t>
  </si>
  <si>
    <t>Мягкий инвентарь</t>
  </si>
  <si>
    <t>Поступление финансовых активов,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</si>
  <si>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</si>
  <si>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</si>
  <si>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средств на окончание периода</t>
  </si>
  <si>
    <t>Безвозмездные перечисления организациям, всего,</t>
  </si>
  <si>
    <t>Социальное обеспечение, всего,</t>
  </si>
  <si>
    <t>Транспортные услуги, в том числе:</t>
  </si>
  <si>
    <t>Прочие работы, услуги, в том числе:</t>
  </si>
  <si>
    <t>Безвозмездные перечисления бюджетным, автономным учреждениям на содержание имущества в том числе:</t>
  </si>
  <si>
    <t>Увеличение стоимости основных средств, в том числе:</t>
  </si>
  <si>
    <t>Увеличение стоимости материальных запасов,в том числе:</t>
  </si>
  <si>
    <t>Заработная плата, в том числе:</t>
  </si>
  <si>
    <t>Прочие выплаты, в том числе:</t>
  </si>
  <si>
    <t>Прочие расходы, всего, в том числе:</t>
  </si>
  <si>
    <t>4. Перспективы развития учреждения</t>
  </si>
  <si>
    <t xml:space="preserve">Показатель           </t>
  </si>
  <si>
    <t>в %</t>
  </si>
  <si>
    <t xml:space="preserve">%  </t>
  </si>
  <si>
    <t xml:space="preserve">по штатному расписанию:         </t>
  </si>
  <si>
    <t xml:space="preserve">по тарификации:                 </t>
  </si>
  <si>
    <t xml:space="preserve">Показатели динамики оплаты труда работников учреждения     </t>
  </si>
  <si>
    <t xml:space="preserve">руб.      </t>
  </si>
  <si>
    <t xml:space="preserve">руб. </t>
  </si>
  <si>
    <t xml:space="preserve">%         </t>
  </si>
  <si>
    <t xml:space="preserve">%    </t>
  </si>
  <si>
    <t xml:space="preserve">Показатели динамики имущества учреждения            </t>
  </si>
  <si>
    <t xml:space="preserve">м2        </t>
  </si>
  <si>
    <t xml:space="preserve">м2   </t>
  </si>
  <si>
    <t xml:space="preserve">Общие площади учреждения        </t>
  </si>
  <si>
    <t>5. План по трудовым ресурсам на очередной финансовый год</t>
  </si>
  <si>
    <t>Новые рабочие места</t>
  </si>
  <si>
    <t xml:space="preserve">Всего:             </t>
  </si>
  <si>
    <t xml:space="preserve">Справочно:         </t>
  </si>
  <si>
    <t xml:space="preserve">Наименование мероприятия    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</si>
  <si>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</si>
  <si>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</si>
  <si>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</si>
  <si>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Итого:                         </t>
  </si>
  <si>
    <t xml:space="preserve">    Руководитель</t>
  </si>
  <si>
    <t xml:space="preserve">    финансово-экономической</t>
  </si>
  <si>
    <t xml:space="preserve">    Ответственный</t>
  </si>
  <si>
    <t xml:space="preserve">                      (должность) (подпись) (расшифровка подписи) (телефон)</t>
  </si>
  <si>
    <t xml:space="preserve">Очередной финансовый год    </t>
  </si>
  <si>
    <t xml:space="preserve">1-ый год планового периода </t>
  </si>
  <si>
    <t xml:space="preserve">2-ой год планового периода </t>
  </si>
  <si>
    <t xml:space="preserve">в ед. изм. </t>
  </si>
  <si>
    <t xml:space="preserve">Показатели динамики численности работников и их качественного состава                   </t>
  </si>
  <si>
    <t xml:space="preserve">Среднегодовая оплата труда работников                      </t>
  </si>
  <si>
    <t xml:space="preserve">Отношение фонда оплаты труда работников к доходам учреждения </t>
  </si>
  <si>
    <t xml:space="preserve">Обеспеченность площадями зданий учреждения на одного потребителя услуг                           </t>
  </si>
  <si>
    <t xml:space="preserve">Наименование     категорий      работников     </t>
  </si>
  <si>
    <t xml:space="preserve">Численность (чел.)   </t>
  </si>
  <si>
    <t>Средняя   заработная плата    (тыс. руб.)</t>
  </si>
  <si>
    <t>Фонд     оплаты    труда    (тыс. руб.)</t>
  </si>
  <si>
    <t xml:space="preserve">Начисления на фонд    оплаты труда (тыс. руб.) </t>
  </si>
  <si>
    <t xml:space="preserve">уменьшение численности работников         </t>
  </si>
  <si>
    <t>Из них: новые рабочие места</t>
  </si>
  <si>
    <t xml:space="preserve">Затраты, необходимые на проведение мероприятия (тыс. руб.)      </t>
  </si>
  <si>
    <t>Сроки    проведения</t>
  </si>
  <si>
    <t xml:space="preserve">                                            (подпись) (расшифровка подписи)</t>
  </si>
  <si>
    <t>ПЛАН</t>
  </si>
  <si>
    <t>ФИНАНСОВО-ХОЗЯЙСТВЕННОЙ ДЕЯТЕЛЬНОСТИ</t>
  </si>
  <si>
    <t xml:space="preserve">Наименование показателя                      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</si>
  <si>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</si>
  <si>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</si>
  <si>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</si>
  <si>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</si>
  <si>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1.1.5. Остаточная стоимость недвижимого государственного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</si>
  <si>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</si>
  <si>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</si>
  <si>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1.2.4. Остаточная стоимость особо ценного движимого имущества      </t>
  </si>
  <si>
    <t xml:space="preserve">2. Финансовые активы, всего:                                       </t>
  </si>
  <si>
    <t>из них: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</si>
  <si>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</si>
  <si>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</si>
  <si>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</si>
  <si>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</si>
  <si>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</si>
  <si>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</si>
  <si>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</si>
  <si>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2.2.9. По выданным авансам на приобретение материальных запасов    </t>
  </si>
  <si>
    <t xml:space="preserve">2.3.1. По выданным авансам на услуги связи                         </t>
  </si>
  <si>
    <t xml:space="preserve">2.3.5. По выданным авансам на прочие услуги                        </t>
  </si>
  <si>
    <t xml:space="preserve">2.3.9. По выданным авансам на приобретение материальных запасов    </t>
  </si>
  <si>
    <t xml:space="preserve">3.1. Просроченная кредиторская задолженность      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</si>
  <si>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</si>
  <si>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</si>
  <si>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</si>
  <si>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</si>
  <si>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3.1.1.13. По прочим расчетам с кредиторами                         </t>
  </si>
  <si>
    <t xml:space="preserve">3.2.5. По оплате услуг по содержанию имущества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</si>
  <si>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</si>
  <si>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</si>
  <si>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</si>
  <si>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 xml:space="preserve">Очередной финансовый год     </t>
  </si>
  <si>
    <t xml:space="preserve">Плановый период                          </t>
  </si>
  <si>
    <t>Всего</t>
  </si>
  <si>
    <t xml:space="preserve">в том числе        </t>
  </si>
  <si>
    <t xml:space="preserve">1-ый год планового периода    </t>
  </si>
  <si>
    <t xml:space="preserve">2-ой год планового периода    </t>
  </si>
  <si>
    <t xml:space="preserve">X   </t>
  </si>
  <si>
    <t xml:space="preserve">21102 </t>
  </si>
  <si>
    <t xml:space="preserve">212  </t>
  </si>
  <si>
    <t xml:space="preserve">21201 </t>
  </si>
  <si>
    <t xml:space="preserve">21202 </t>
  </si>
  <si>
    <t xml:space="preserve">21299 </t>
  </si>
  <si>
    <t xml:space="preserve">213  </t>
  </si>
  <si>
    <t xml:space="preserve">220  </t>
  </si>
  <si>
    <t xml:space="preserve">221  </t>
  </si>
  <si>
    <t xml:space="preserve">222  </t>
  </si>
  <si>
    <t xml:space="preserve">22201 </t>
  </si>
  <si>
    <t xml:space="preserve">22299 </t>
  </si>
  <si>
    <t xml:space="preserve">223  </t>
  </si>
  <si>
    <t xml:space="preserve">224  </t>
  </si>
  <si>
    <t xml:space="preserve">225  </t>
  </si>
  <si>
    <t xml:space="preserve">22501 </t>
  </si>
  <si>
    <t xml:space="preserve">22502 </t>
  </si>
  <si>
    <t xml:space="preserve">22503 </t>
  </si>
  <si>
    <t xml:space="preserve">22504 </t>
  </si>
  <si>
    <t xml:space="preserve">22599 </t>
  </si>
  <si>
    <t xml:space="preserve">226  </t>
  </si>
  <si>
    <t xml:space="preserve">22601 </t>
  </si>
  <si>
    <t xml:space="preserve">22602 </t>
  </si>
  <si>
    <t xml:space="preserve">22603 </t>
  </si>
  <si>
    <t xml:space="preserve">22604 </t>
  </si>
  <si>
    <t xml:space="preserve">22605 </t>
  </si>
  <si>
    <t xml:space="preserve">22699 </t>
  </si>
  <si>
    <t xml:space="preserve">240  </t>
  </si>
  <si>
    <t xml:space="preserve">24101 </t>
  </si>
  <si>
    <t xml:space="preserve">24103 </t>
  </si>
  <si>
    <t xml:space="preserve">24199 </t>
  </si>
  <si>
    <t xml:space="preserve">242  </t>
  </si>
  <si>
    <t xml:space="preserve">260  </t>
  </si>
  <si>
    <t xml:space="preserve">262  </t>
  </si>
  <si>
    <t xml:space="preserve">263  </t>
  </si>
  <si>
    <t xml:space="preserve">290  </t>
  </si>
  <si>
    <t xml:space="preserve">29001 </t>
  </si>
  <si>
    <t xml:space="preserve">29002 </t>
  </si>
  <si>
    <t xml:space="preserve">29003 </t>
  </si>
  <si>
    <t xml:space="preserve">29099 </t>
  </si>
  <si>
    <t xml:space="preserve">300  </t>
  </si>
  <si>
    <t xml:space="preserve">310  </t>
  </si>
  <si>
    <t xml:space="preserve">31001 </t>
  </si>
  <si>
    <t xml:space="preserve">31002 </t>
  </si>
  <si>
    <t xml:space="preserve">31003 </t>
  </si>
  <si>
    <t xml:space="preserve">31004 </t>
  </si>
  <si>
    <t xml:space="preserve">31005 </t>
  </si>
  <si>
    <t xml:space="preserve">31099 </t>
  </si>
  <si>
    <t xml:space="preserve">320  </t>
  </si>
  <si>
    <t xml:space="preserve">330  </t>
  </si>
  <si>
    <t xml:space="preserve">340  </t>
  </si>
  <si>
    <t xml:space="preserve">34001 </t>
  </si>
  <si>
    <t xml:space="preserve">34002 </t>
  </si>
  <si>
    <t xml:space="preserve">34003 </t>
  </si>
  <si>
    <t xml:space="preserve">34004 </t>
  </si>
  <si>
    <t xml:space="preserve">34099 </t>
  </si>
  <si>
    <t xml:space="preserve">500  </t>
  </si>
  <si>
    <t xml:space="preserve">520  </t>
  </si>
  <si>
    <t>Форма по ОКУД</t>
  </si>
  <si>
    <t xml:space="preserve">Дата </t>
  </si>
  <si>
    <t>По ОКПО</t>
  </si>
  <si>
    <t>ИНН</t>
  </si>
  <si>
    <t xml:space="preserve">КПП </t>
  </si>
  <si>
    <t xml:space="preserve">По ОКАТО </t>
  </si>
  <si>
    <t xml:space="preserve">Глава по БК </t>
  </si>
  <si>
    <t xml:space="preserve">По ОКЕИ </t>
  </si>
  <si>
    <t>1.1. Цели деятельности учреждения (подразделения) _____________________</t>
  </si>
  <si>
    <t>2. Показатели финансового состояния учреждения</t>
  </si>
  <si>
    <t>КОДЫ</t>
  </si>
  <si>
    <t xml:space="preserve">3.2. Кредиторская задолженность по принятым обязательствам за счет доходов, полученных от платной и иной приносящей доход деятельности, всего: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</si>
  <si>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деятельности                                                       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</si>
  <si>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</si>
  <si>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</si>
  <si>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1.1.4. Стоимость недвижимого имущества, переданного в аренду,  безвозмездное пользование                                              </t>
  </si>
  <si>
    <t xml:space="preserve">1.2.2. Стоимость иного движимого имущества, приобретенного учреждением за счет доходов, полученных за счет бюджета         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</si>
  <si>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</si>
  <si>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2.1. Дебиторская задолженность по доходам, полученным за счет средств бюджета                                                    </t>
  </si>
  <si>
    <t xml:space="preserve">2.2. Дебиторская задолженность по выданным авансам, полученным за счет средств бюджета, всего:                                        </t>
  </si>
  <si>
    <t xml:space="preserve">Наименование  показателя       </t>
  </si>
  <si>
    <t xml:space="preserve">КОСГУ, МКЦ  &lt;*&gt;  </t>
  </si>
  <si>
    <t>по счетам, открытым в кредитных   организациях</t>
  </si>
  <si>
    <t xml:space="preserve">по лицевым счетам, открытым в органах, осуществляющих ведение лицевых счетов учреждений  </t>
  </si>
  <si>
    <t xml:space="preserve">по лицевым  счетам, открытым в органах, осуществляющих ведение лицевых счетов учреждений  </t>
  </si>
  <si>
    <t>Поступления, всего, в том числе:</t>
  </si>
  <si>
    <t>3. Показатели по поступлениям и выплатам учреждения</t>
  </si>
  <si>
    <t>Поступления от операций с активами в том числе:</t>
  </si>
  <si>
    <t>Работы, услуги по содержанию имущества, в том числе:</t>
  </si>
  <si>
    <t xml:space="preserve">Наименование органа, осуществляющего функции  и полномочия учредителя    </t>
  </si>
  <si>
    <t xml:space="preserve">Единица измерения: руб.   </t>
  </si>
  <si>
    <t xml:space="preserve">Комитет по образованию администрации города Мурманска </t>
  </si>
  <si>
    <t>НА 2012 ГОД</t>
  </si>
  <si>
    <t>Роспись</t>
  </si>
  <si>
    <t>Изобразительная деятельность</t>
  </si>
  <si>
    <t>Ритмопластика</t>
  </si>
  <si>
    <t>Обучение грамоте, чтению</t>
  </si>
  <si>
    <t>Шитье мягкой игрушки</t>
  </si>
  <si>
    <t>БЮДЖ+ВЕСЬ ВНБ</t>
  </si>
  <si>
    <t>ОБЩИЙ ВНБ 290 01</t>
  </si>
  <si>
    <t>ОБЩИЙ ВНБ 310 05</t>
  </si>
  <si>
    <t>ОБЩИЙ ВНБ 226 99</t>
  </si>
  <si>
    <t>ОБЩИЙ ВНБ 225 01</t>
  </si>
  <si>
    <t>Питание сотрудников</t>
  </si>
  <si>
    <t>ОСТ ВНБ???</t>
  </si>
  <si>
    <t>чел.</t>
  </si>
  <si>
    <r>
      <t xml:space="preserve">ОБЩИЙ ВНБ 34099 </t>
    </r>
    <r>
      <rPr>
        <b/>
        <sz val="10"/>
        <color indexed="10"/>
        <rFont val="Times New Roman"/>
        <family val="1"/>
      </rPr>
      <t>"-"</t>
    </r>
    <r>
      <rPr>
        <b/>
        <sz val="10"/>
        <rFont val="Times New Roman"/>
        <family val="1"/>
      </rPr>
      <t xml:space="preserve"> род.пл 340</t>
    </r>
  </si>
  <si>
    <t>род.пл. 340</t>
  </si>
  <si>
    <t xml:space="preserve">6. Перечень мероприятий по повышению эффективности деятельности на очередной финансовый год </t>
  </si>
  <si>
    <t>и плановый период</t>
  </si>
  <si>
    <t>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</t>
  </si>
  <si>
    <t>1.4. Перечень услуг (работ), осуществляемых на платной основе:</t>
  </si>
  <si>
    <t xml:space="preserve">Добровольные пожертвования и прочие целевые поступления </t>
  </si>
  <si>
    <t xml:space="preserve">1.3.4. Общестроительные работы </t>
  </si>
  <si>
    <t xml:space="preserve">1.3.5. Проведение энергоаудита, энергетических обследований образовательных учреждений         </t>
  </si>
  <si>
    <t xml:space="preserve">1.3.6. Противопожарные мероприятия </t>
  </si>
  <si>
    <t>1.4.2. Изобразительная деятельность</t>
  </si>
  <si>
    <t>1.4.3. Шитье мягкой игрушки</t>
  </si>
  <si>
    <t>1.4.4. Обучение грамоте, чтению</t>
  </si>
  <si>
    <t>1.4.5. Ритмопластика</t>
  </si>
  <si>
    <r>
      <t xml:space="preserve">Наименование бюджета:  </t>
    </r>
    <r>
      <rPr>
        <b/>
        <sz val="12"/>
        <rFont val="Times New Roman"/>
        <family val="1"/>
      </rPr>
      <t>Бюджет муниципального образования город Мурманск</t>
    </r>
    <r>
      <rPr>
        <sz val="12"/>
        <rFont val="Times New Roman"/>
        <family val="1"/>
      </rPr>
      <t xml:space="preserve"> </t>
    </r>
  </si>
  <si>
    <t xml:space="preserve">1.3. Перечень  услуг  /  работ  / мероприятий / публичных обязательств, оказываемых (выполняемых, исполняемых) </t>
  </si>
  <si>
    <t>учреждением:</t>
  </si>
  <si>
    <t>Аренда муниципального имущества</t>
  </si>
  <si>
    <t xml:space="preserve">211 на Все дох </t>
  </si>
  <si>
    <t>211 ВСЕ КБК</t>
  </si>
  <si>
    <t>от " 30  "  декабря 2011  года</t>
  </si>
  <si>
    <t xml:space="preserve">    " 30 " декабря 2011 г.</t>
  </si>
  <si>
    <t>Административно-управленческий персонал</t>
  </si>
  <si>
    <t>Учебно-вспомогательный персонал</t>
  </si>
  <si>
    <t>Младший обслуживающий персонал</t>
  </si>
  <si>
    <t>Педагогический персонал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</si>
  <si>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</si>
  <si>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</si>
  <si>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</si>
  <si>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</si>
  <si>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 Обязательства, всего:                      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</si>
  <si>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</si>
  <si>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</si>
  <si>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</si>
  <si>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</si>
  <si>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</si>
  <si>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3.1.1.1. По начислениям на выплаты по оплате труда                 </t>
  </si>
  <si>
    <t xml:space="preserve">3.1.1.4. По оплате коммунальных услуг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</si>
  <si>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</si>
  <si>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</si>
  <si>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</si>
  <si>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</si>
  <si>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</si>
  <si>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</si>
  <si>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>Добавлена в формуле аренда</t>
  </si>
  <si>
    <r>
      <t>Наименование  учреждения  м</t>
    </r>
    <r>
      <rPr>
        <b/>
        <sz val="12"/>
        <rFont val="Times New Roman"/>
        <family val="1"/>
      </rPr>
      <t xml:space="preserve">униципальное бюджетное общеобразовательное </t>
    </r>
  </si>
  <si>
    <t>учреждение г. Мурманска средняя общеобразовательная школа №12</t>
  </si>
  <si>
    <r>
      <t xml:space="preserve">Юридический адрес учреждения: </t>
    </r>
    <r>
      <rPr>
        <b/>
        <sz val="12"/>
        <rFont val="Times New Roman"/>
        <family val="1"/>
      </rPr>
      <t>г. Мурманск, ул. Полярной Дивизии,д.1/16</t>
    </r>
  </si>
  <si>
    <r>
      <t xml:space="preserve">Фактический адрес учреждения: </t>
    </r>
    <r>
      <rPr>
        <b/>
        <sz val="12"/>
        <rFont val="Times New Roman"/>
        <family val="1"/>
      </rPr>
      <t>г. Мурманск, ул. Полярной Дивизии,д.1/16</t>
    </r>
  </si>
  <si>
    <t xml:space="preserve"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</t>
  </si>
  <si>
    <r>
      <t xml:space="preserve">1.2. Виды деятельности: </t>
    </r>
    <r>
      <rPr>
        <b/>
        <sz val="12"/>
        <rFont val="Times New Roman"/>
        <family val="1"/>
      </rPr>
      <t>Среднее(полное) общее образование</t>
    </r>
  </si>
  <si>
    <t>1.3.3. Внедрение модели возрастных школ</t>
  </si>
  <si>
    <t>1.4.1. Аренда муниципального имущества</t>
  </si>
  <si>
    <t>1.3.7. Содержание имущества МБОУ</t>
  </si>
  <si>
    <t>1.3.8. Утилизация ртутьсодержащих ламп</t>
  </si>
  <si>
    <r>
      <t xml:space="preserve">    службы                                  _________ </t>
    </r>
    <r>
      <rPr>
        <u val="single"/>
        <sz val="10"/>
        <rFont val="Courier New"/>
        <family val="3"/>
      </rPr>
      <t>О.А.Урядникова</t>
    </r>
    <r>
      <rPr>
        <sz val="10"/>
        <rFont val="Courier New"/>
        <family val="3"/>
      </rPr>
      <t xml:space="preserve"> </t>
    </r>
  </si>
  <si>
    <r>
      <t xml:space="preserve">    исполнитель          </t>
    </r>
    <r>
      <rPr>
        <u val="single"/>
        <sz val="10"/>
        <rFont val="Courier New"/>
        <family val="3"/>
      </rPr>
      <t>экономист</t>
    </r>
    <r>
      <rPr>
        <sz val="10"/>
        <rFont val="Courier New"/>
        <family val="3"/>
      </rPr>
      <t xml:space="preserve"> ___________    </t>
    </r>
    <r>
      <rPr>
        <u val="single"/>
        <sz val="10"/>
        <rFont val="Courier New"/>
        <family val="3"/>
      </rPr>
      <t xml:space="preserve">С.Е.Нестеркина </t>
    </r>
    <r>
      <rPr>
        <sz val="10"/>
        <rFont val="Courier New"/>
        <family val="3"/>
      </rPr>
      <t xml:space="preserve">   </t>
    </r>
    <r>
      <rPr>
        <u val="single"/>
        <sz val="10"/>
        <rFont val="Courier New"/>
        <family val="3"/>
      </rPr>
      <t>45-42-91</t>
    </r>
  </si>
  <si>
    <r>
      <t xml:space="preserve">    Руководитель                            _________ </t>
    </r>
    <r>
      <rPr>
        <u val="single"/>
        <sz val="10"/>
        <rFont val="Courier New"/>
        <family val="3"/>
      </rPr>
      <t>С.Н.Бубнова</t>
    </r>
  </si>
  <si>
    <r>
      <t xml:space="preserve">1. Сведения о деятельности учреждения: </t>
    </r>
    <r>
      <rPr>
        <b/>
        <sz val="12"/>
        <rFont val="Times New Roman"/>
        <family val="1"/>
      </rPr>
      <t xml:space="preserve">Услуги 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 </t>
    </r>
  </si>
  <si>
    <t>1.3.1. Услуга по предоставлению общедоступного и бесплатного начального общего образования по основным общеобразовательным программам в общеобразовательных учреждениях</t>
  </si>
  <si>
    <t>1.3.2. Услуга по предоставлению общедоступного и бесплатного  общего образования по основным общеобразовательным программам в общеобразовательных учреждениях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</si>
</sst>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#,##0.00_р_.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i/>
      <sz val="20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Arial Cyr"/>
      <family val="0"/>
    </font>
    <font>
      <u val="single"/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40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2" fillId="0" borderId="0" xfId="15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18" applyFont="1" applyFill="1" applyBorder="1" applyAlignment="1">
      <alignment/>
      <protection/>
    </xf>
    <xf numFmtId="0" fontId="1" fillId="0" borderId="0" xfId="18" applyFont="1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/>
    </xf>
    <xf numFmtId="0" fontId="19" fillId="0" borderId="0" xfId="0" applyFont="1" applyBorder="1" applyAlignment="1">
      <alignment/>
    </xf>
    <xf numFmtId="0" fontId="19" fillId="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40" fontId="4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40" fontId="1" fillId="0" borderId="2" xfId="0" applyNumberFormat="1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40" fontId="3" fillId="5" borderId="2" xfId="0" applyNumberFormat="1" applyFont="1" applyFill="1" applyBorder="1" applyAlignment="1">
      <alignment vertical="top" wrapText="1"/>
    </xf>
    <xf numFmtId="0" fontId="11" fillId="6" borderId="2" xfId="0" applyFont="1" applyFill="1" applyBorder="1" applyAlignment="1">
      <alignment vertical="top" wrapText="1"/>
    </xf>
    <xf numFmtId="40" fontId="11" fillId="6" borderId="2" xfId="0" applyNumberFormat="1" applyFont="1" applyFill="1" applyBorder="1" applyAlignment="1">
      <alignment vertical="top" wrapText="1"/>
    </xf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center" vertical="top" wrapText="1"/>
    </xf>
    <xf numFmtId="40" fontId="11" fillId="5" borderId="2" xfId="0" applyNumberFormat="1" applyFont="1" applyFill="1" applyBorder="1" applyAlignment="1">
      <alignment vertical="top" wrapText="1"/>
    </xf>
    <xf numFmtId="0" fontId="10" fillId="6" borderId="2" xfId="0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center" vertical="top" wrapText="1"/>
    </xf>
    <xf numFmtId="40" fontId="10" fillId="6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0" fontId="10" fillId="5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0" fontId="13" fillId="5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/>
    </xf>
    <xf numFmtId="0" fontId="1" fillId="0" borderId="4" xfId="18" applyFont="1" applyFill="1" applyBorder="1" applyAlignment="1">
      <alignment vertical="top" wrapText="1"/>
      <protection/>
    </xf>
    <xf numFmtId="0" fontId="4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40" fontId="1" fillId="2" borderId="2" xfId="0" applyNumberFormat="1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40" fontId="1" fillId="6" borderId="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40" fontId="1" fillId="0" borderId="2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5" xfId="18" applyFont="1" applyFill="1" applyBorder="1" applyAlignment="1">
      <alignment vertical="top" wrapText="1"/>
      <protection/>
    </xf>
    <xf numFmtId="0" fontId="21" fillId="0" borderId="0" xfId="0" applyFont="1" applyFill="1" applyAlignment="1">
      <alignment/>
    </xf>
    <xf numFmtId="0" fontId="3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4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1" fillId="5" borderId="8" xfId="0" applyFont="1" applyFill="1" applyBorder="1" applyAlignment="1">
      <alignment vertical="top" wrapText="1"/>
    </xf>
    <xf numFmtId="0" fontId="11" fillId="5" borderId="8" xfId="0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/>
    </xf>
    <xf numFmtId="40" fontId="13" fillId="5" borderId="8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0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0" fontId="3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40" fontId="12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40" fontId="20" fillId="0" borderId="0" xfId="0" applyNumberFormat="1" applyFont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4152900</xdr:colOff>
      <xdr:row>0</xdr:row>
      <xdr:rowOff>28575</xdr:rowOff>
    </xdr:from>
    <xdr:to>
      <xdr:col>2</xdr:col>
      <xdr:colOff>857250</xdr:colOff>
      <xdr:row>8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152900" y="28575"/>
          <a:ext cx="4495800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                                   Утверждаю
Председатель комитета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(наименование должности лица,утверждающего документ)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Комитет по образованию администрации города Мурманска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(наименование органа, осуществляющего функции и полномочия учредителя)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____________________Н.Н. Карпенко 
          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(подпись)                                      (расшифровка)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
"30" декабря 2011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2C704B62CB9DDDA4C4705B9B155DF8D330F9976C00E387A346CCE8wDo3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view="pageBreakPreview" zoomScale="115" zoomScaleSheetLayoutView="115" workbookViewId="0" topLeftCell="A97">
      <selection activeCell="A109" sqref="A109"/>
    </sheetView>
  </sheetViews>
  <sheetFormatPr defaultColWidth="9.00390625" defaultRowHeight="12.75"/>
  <cols>
    <col min="1" max="1" width="87.125" style="30" customWidth="1"/>
    <col min="2" max="2" width="15.125" style="30" bestFit="1" customWidth="1"/>
    <col min="3" max="3" width="11.875" style="30" customWidth="1"/>
    <col min="4" max="16384" width="9.125" style="30" customWidth="1"/>
  </cols>
  <sheetData>
    <row r="1" spans="1:3" ht="15.75">
      <c r="A1" s="101"/>
      <c r="C1" s="24"/>
    </row>
    <row r="2" spans="1:3" ht="12.75">
      <c r="A2" s="101"/>
      <c r="C2" s="31"/>
    </row>
    <row r="3" spans="2:3" ht="12.75">
      <c r="B3" s="103"/>
      <c r="C3" s="103"/>
    </row>
    <row r="4" ht="12.75">
      <c r="C4" s="31"/>
    </row>
    <row r="5" spans="2:3" ht="12.75">
      <c r="B5" s="32"/>
      <c r="C5" s="31"/>
    </row>
    <row r="6" spans="2:3" ht="39.75" customHeight="1">
      <c r="B6" s="104"/>
      <c r="C6" s="104"/>
    </row>
    <row r="7" spans="2:3" ht="12.75">
      <c r="B7" s="41"/>
      <c r="C7" s="31"/>
    </row>
    <row r="8" spans="2:3" ht="12.75">
      <c r="B8" s="41"/>
      <c r="C8" s="31"/>
    </row>
    <row r="9" spans="2:3" ht="12.75">
      <c r="B9" s="41"/>
      <c r="C9" s="31"/>
    </row>
    <row r="10" ht="15.75">
      <c r="A10" s="21"/>
    </row>
    <row r="11" spans="1:11" ht="15.75">
      <c r="A11" s="93" t="s">
        <v>113</v>
      </c>
      <c r="B11" s="93"/>
      <c r="C11" s="93"/>
      <c r="D11" s="25"/>
      <c r="E11" s="25"/>
      <c r="F11" s="25"/>
      <c r="G11" s="25"/>
      <c r="H11" s="25"/>
      <c r="I11" s="25"/>
      <c r="J11" s="25"/>
      <c r="K11" s="25"/>
    </row>
    <row r="12" spans="1:11" ht="15.75">
      <c r="A12" s="93" t="s">
        <v>114</v>
      </c>
      <c r="B12" s="93"/>
      <c r="C12" s="93"/>
      <c r="D12" s="25"/>
      <c r="E12" s="25"/>
      <c r="F12" s="25"/>
      <c r="G12" s="25"/>
      <c r="H12" s="25"/>
      <c r="I12" s="25"/>
      <c r="J12" s="25"/>
      <c r="K12" s="25"/>
    </row>
    <row r="13" spans="1:11" ht="15.75">
      <c r="A13" s="93" t="s">
        <v>243</v>
      </c>
      <c r="B13" s="93"/>
      <c r="C13" s="93"/>
      <c r="D13" s="25"/>
      <c r="E13" s="25"/>
      <c r="F13" s="25"/>
      <c r="G13" s="25"/>
      <c r="H13" s="25"/>
      <c r="I13" s="25"/>
      <c r="J13" s="25"/>
      <c r="K13" s="25"/>
    </row>
    <row r="14" spans="1:3" ht="15.75">
      <c r="A14" s="105" t="s">
        <v>277</v>
      </c>
      <c r="B14" s="105"/>
      <c r="C14" s="105"/>
    </row>
    <row r="15" ht="12.75">
      <c r="C15" s="32" t="s">
        <v>221</v>
      </c>
    </row>
    <row r="16" spans="1:3" ht="15.75">
      <c r="A16" s="77" t="s">
        <v>302</v>
      </c>
      <c r="B16" s="30" t="s">
        <v>211</v>
      </c>
      <c r="C16" s="38"/>
    </row>
    <row r="17" spans="1:3" ht="15.75">
      <c r="A17" s="80" t="s">
        <v>303</v>
      </c>
      <c r="B17" s="26" t="s">
        <v>212</v>
      </c>
      <c r="C17" s="39">
        <v>40907</v>
      </c>
    </row>
    <row r="18" spans="1:3" ht="15.75">
      <c r="A18" s="80"/>
      <c r="B18" s="26" t="s">
        <v>213</v>
      </c>
      <c r="C18" s="38">
        <v>51696983</v>
      </c>
    </row>
    <row r="19" spans="1:3" ht="15.75">
      <c r="A19" s="81" t="s">
        <v>271</v>
      </c>
      <c r="B19" s="26" t="s">
        <v>214</v>
      </c>
      <c r="C19" s="38">
        <v>5191602059</v>
      </c>
    </row>
    <row r="20" spans="1:3" ht="15.75">
      <c r="A20" s="81" t="s">
        <v>240</v>
      </c>
      <c r="B20" s="26" t="s">
        <v>215</v>
      </c>
      <c r="C20" s="38">
        <v>519001001</v>
      </c>
    </row>
    <row r="21" spans="1:3" ht="15.75">
      <c r="A21" s="82" t="s">
        <v>242</v>
      </c>
      <c r="B21" s="26" t="s">
        <v>216</v>
      </c>
      <c r="C21" s="38">
        <v>47401000000</v>
      </c>
    </row>
    <row r="22" spans="1:3" ht="15.75">
      <c r="A22" s="81" t="s">
        <v>241</v>
      </c>
      <c r="B22" s="26" t="s">
        <v>217</v>
      </c>
      <c r="C22" s="38">
        <v>956</v>
      </c>
    </row>
    <row r="23" spans="1:3" ht="15.75">
      <c r="A23" s="81" t="s">
        <v>304</v>
      </c>
      <c r="B23" s="33" t="s">
        <v>218</v>
      </c>
      <c r="C23" s="38">
        <v>383</v>
      </c>
    </row>
    <row r="24" ht="15.75">
      <c r="A24" s="81"/>
    </row>
    <row r="25" ht="15.75">
      <c r="A25" s="81" t="s">
        <v>305</v>
      </c>
    </row>
    <row r="26" ht="12.75">
      <c r="A26" s="83"/>
    </row>
    <row r="27" s="26" customFormat="1" ht="47.25">
      <c r="A27" s="92" t="s">
        <v>315</v>
      </c>
    </row>
    <row r="28" s="26" customFormat="1" ht="15.75">
      <c r="A28" s="26" t="s">
        <v>219</v>
      </c>
    </row>
    <row r="29" s="26" customFormat="1" ht="47.25">
      <c r="A29" s="90" t="s">
        <v>306</v>
      </c>
    </row>
    <row r="30" s="26" customFormat="1" ht="15.75">
      <c r="A30" s="81" t="s">
        <v>307</v>
      </c>
    </row>
    <row r="31" spans="1:4" s="26" customFormat="1" ht="15.75">
      <c r="A31" s="84" t="s">
        <v>272</v>
      </c>
      <c r="D31" s="27"/>
    </row>
    <row r="32" spans="1:4" s="26" customFormat="1" ht="15.75">
      <c r="A32" s="77" t="s">
        <v>273</v>
      </c>
      <c r="B32" s="77"/>
      <c r="C32" s="77"/>
      <c r="D32" s="27"/>
    </row>
    <row r="33" spans="1:4" s="26" customFormat="1" ht="31.5" customHeight="1">
      <c r="A33" s="95" t="s">
        <v>316</v>
      </c>
      <c r="B33" s="96"/>
      <c r="C33" s="96"/>
      <c r="D33" s="34"/>
    </row>
    <row r="34" spans="1:4" s="26" customFormat="1" ht="30.75" customHeight="1">
      <c r="A34" s="95" t="s">
        <v>317</v>
      </c>
      <c r="B34" s="96"/>
      <c r="C34" s="96"/>
      <c r="D34" s="34"/>
    </row>
    <row r="35" spans="1:4" s="26" customFormat="1" ht="15" customHeight="1">
      <c r="A35" s="95" t="s">
        <v>308</v>
      </c>
      <c r="B35" s="102"/>
      <c r="C35" s="102"/>
      <c r="D35" s="29"/>
    </row>
    <row r="36" spans="1:4" s="26" customFormat="1" ht="15.75">
      <c r="A36" s="95" t="s">
        <v>264</v>
      </c>
      <c r="B36" s="96"/>
      <c r="C36" s="96"/>
      <c r="D36" s="34"/>
    </row>
    <row r="37" spans="1:4" s="26" customFormat="1" ht="15.75">
      <c r="A37" s="95" t="s">
        <v>265</v>
      </c>
      <c r="B37" s="96"/>
      <c r="C37" s="96"/>
      <c r="D37" s="34"/>
    </row>
    <row r="38" spans="1:4" s="26" customFormat="1" ht="15.75">
      <c r="A38" s="95" t="s">
        <v>266</v>
      </c>
      <c r="B38" s="96"/>
      <c r="C38" s="96"/>
      <c r="D38" s="34"/>
    </row>
    <row r="39" spans="1:4" s="26" customFormat="1" ht="15.75">
      <c r="A39" s="95" t="s">
        <v>310</v>
      </c>
      <c r="B39" s="96"/>
      <c r="C39" s="96"/>
      <c r="D39" s="34"/>
    </row>
    <row r="40" spans="1:4" s="26" customFormat="1" ht="15.75">
      <c r="A40" s="95" t="s">
        <v>311</v>
      </c>
      <c r="B40" s="96"/>
      <c r="C40" s="96"/>
      <c r="D40" s="34"/>
    </row>
    <row r="41" s="26" customFormat="1" ht="12.75" customHeight="1">
      <c r="D41" s="27"/>
    </row>
    <row r="42" spans="1:4" s="26" customFormat="1" ht="12.75" customHeight="1">
      <c r="A42" s="27" t="s">
        <v>262</v>
      </c>
      <c r="B42" s="27"/>
      <c r="C42" s="27"/>
      <c r="D42" s="27"/>
    </row>
    <row r="43" spans="1:4" s="26" customFormat="1" ht="18.75" customHeight="1">
      <c r="A43" s="99" t="s">
        <v>309</v>
      </c>
      <c r="B43" s="99"/>
      <c r="C43" s="99"/>
      <c r="D43" s="37"/>
    </row>
    <row r="44" spans="1:4" s="26" customFormat="1" ht="15.75" hidden="1">
      <c r="A44" s="100" t="s">
        <v>267</v>
      </c>
      <c r="B44" s="100"/>
      <c r="C44" s="100"/>
      <c r="D44" s="35"/>
    </row>
    <row r="45" spans="1:4" s="26" customFormat="1" ht="15.75" hidden="1">
      <c r="A45" s="100" t="s">
        <v>268</v>
      </c>
      <c r="B45" s="100"/>
      <c r="C45" s="100"/>
      <c r="D45" s="35"/>
    </row>
    <row r="46" spans="1:4" s="26" customFormat="1" ht="15.75" hidden="1">
      <c r="A46" s="100" t="s">
        <v>269</v>
      </c>
      <c r="B46" s="100"/>
      <c r="C46" s="100"/>
      <c r="D46" s="35"/>
    </row>
    <row r="47" spans="1:4" s="26" customFormat="1" ht="15.75" hidden="1">
      <c r="A47" s="100" t="s">
        <v>270</v>
      </c>
      <c r="B47" s="100"/>
      <c r="C47" s="100"/>
      <c r="D47" s="35"/>
    </row>
    <row r="48" spans="1:4" s="26" customFormat="1" ht="15.75" hidden="1">
      <c r="A48" s="78"/>
      <c r="B48" s="79"/>
      <c r="C48" s="79"/>
      <c r="D48" s="36"/>
    </row>
    <row r="49" s="26" customFormat="1" ht="15.75">
      <c r="A49" s="26" t="s">
        <v>220</v>
      </c>
    </row>
    <row r="50" ht="15.75">
      <c r="A50" s="21"/>
    </row>
    <row r="51" spans="1:3" ht="15.75">
      <c r="A51" s="52" t="s">
        <v>115</v>
      </c>
      <c r="B51" s="97" t="s">
        <v>116</v>
      </c>
      <c r="C51" s="97"/>
    </row>
    <row r="52" spans="1:3" ht="12.75">
      <c r="A52" s="76">
        <v>1</v>
      </c>
      <c r="B52" s="98">
        <v>2</v>
      </c>
      <c r="C52" s="98"/>
    </row>
    <row r="53" spans="1:3" ht="15.75">
      <c r="A53" s="54" t="s">
        <v>117</v>
      </c>
      <c r="B53" s="94">
        <v>4223041.8</v>
      </c>
      <c r="C53" s="94"/>
    </row>
    <row r="54" spans="1:3" ht="15.75">
      <c r="A54" s="54" t="s">
        <v>118</v>
      </c>
      <c r="B54" s="94">
        <v>9761566.11</v>
      </c>
      <c r="C54" s="94"/>
    </row>
    <row r="55" spans="1:3" ht="15.75">
      <c r="A55" s="54" t="s">
        <v>119</v>
      </c>
      <c r="B55" s="94"/>
      <c r="C55" s="94"/>
    </row>
    <row r="56" spans="1:3" ht="31.5">
      <c r="A56" s="54" t="s">
        <v>224</v>
      </c>
      <c r="B56" s="94">
        <v>9761566.11</v>
      </c>
      <c r="C56" s="94"/>
    </row>
    <row r="57" spans="1:3" ht="31.5">
      <c r="A57" s="54" t="s">
        <v>225</v>
      </c>
      <c r="B57" s="94"/>
      <c r="C57" s="94"/>
    </row>
    <row r="58" spans="1:3" ht="31.5">
      <c r="A58" s="54" t="s">
        <v>223</v>
      </c>
      <c r="B58" s="94"/>
      <c r="C58" s="94"/>
    </row>
    <row r="59" spans="1:3" ht="31.5">
      <c r="A59" s="54" t="s">
        <v>226</v>
      </c>
      <c r="B59" s="94"/>
      <c r="C59" s="94"/>
    </row>
    <row r="60" spans="1:3" ht="15.75">
      <c r="A60" s="54" t="s">
        <v>120</v>
      </c>
      <c r="B60" s="94">
        <v>2594481.45</v>
      </c>
      <c r="C60" s="94"/>
    </row>
    <row r="61" spans="1:3" ht="15.75">
      <c r="A61" s="54" t="s">
        <v>121</v>
      </c>
      <c r="B61" s="94">
        <f>B63+B64+B65</f>
        <v>5976407.470000001</v>
      </c>
      <c r="C61" s="94"/>
    </row>
    <row r="62" spans="1:3" ht="15.75">
      <c r="A62" s="54" t="s">
        <v>119</v>
      </c>
      <c r="B62" s="94"/>
      <c r="C62" s="94"/>
    </row>
    <row r="63" spans="1:3" ht="15.75">
      <c r="A63" s="54" t="s">
        <v>122</v>
      </c>
      <c r="B63" s="94">
        <v>1555447.52</v>
      </c>
      <c r="C63" s="94"/>
    </row>
    <row r="64" spans="1:3" ht="31.5">
      <c r="A64" s="54" t="s">
        <v>227</v>
      </c>
      <c r="B64" s="94">
        <v>4400983.95</v>
      </c>
      <c r="C64" s="94"/>
    </row>
    <row r="65" spans="1:3" ht="31.5">
      <c r="A65" s="54" t="s">
        <v>228</v>
      </c>
      <c r="B65" s="94">
        <v>19976</v>
      </c>
      <c r="C65" s="94"/>
    </row>
    <row r="66" spans="1:3" ht="15.75">
      <c r="A66" s="54" t="s">
        <v>123</v>
      </c>
      <c r="B66" s="94">
        <v>625953.09</v>
      </c>
      <c r="C66" s="94"/>
    </row>
    <row r="67" spans="1:3" ht="15.75">
      <c r="A67" s="54" t="s">
        <v>124</v>
      </c>
      <c r="B67" s="94">
        <v>120414.95</v>
      </c>
      <c r="C67" s="94"/>
    </row>
    <row r="68" spans="1:3" ht="15.75">
      <c r="A68" s="54" t="s">
        <v>125</v>
      </c>
      <c r="B68" s="94"/>
      <c r="C68" s="94"/>
    </row>
    <row r="69" spans="1:3" ht="15.75">
      <c r="A69" s="54" t="s">
        <v>229</v>
      </c>
      <c r="B69" s="94"/>
      <c r="C69" s="94"/>
    </row>
    <row r="70" spans="1:3" ht="31.5">
      <c r="A70" s="54" t="s">
        <v>230</v>
      </c>
      <c r="B70" s="94"/>
      <c r="C70" s="94"/>
    </row>
    <row r="71" spans="1:3" ht="15.75">
      <c r="A71" s="54" t="s">
        <v>119</v>
      </c>
      <c r="B71" s="94"/>
      <c r="C71" s="94"/>
    </row>
    <row r="72" spans="1:4" ht="15.75">
      <c r="A72" s="54" t="s">
        <v>126</v>
      </c>
      <c r="B72" s="94"/>
      <c r="C72" s="94"/>
      <c r="D72" s="28"/>
    </row>
    <row r="73" spans="1:4" ht="15.75">
      <c r="A73" s="54" t="s">
        <v>127</v>
      </c>
      <c r="B73" s="94"/>
      <c r="C73" s="94"/>
      <c r="D73" s="28"/>
    </row>
    <row r="74" spans="1:4" ht="15.75">
      <c r="A74" s="54" t="s">
        <v>128</v>
      </c>
      <c r="B74" s="94"/>
      <c r="C74" s="94"/>
      <c r="D74" s="28"/>
    </row>
    <row r="75" spans="1:4" ht="15.75">
      <c r="A75" s="54" t="s">
        <v>129</v>
      </c>
      <c r="B75" s="94"/>
      <c r="C75" s="94"/>
      <c r="D75" s="28"/>
    </row>
    <row r="76" spans="1:4" ht="15.75">
      <c r="A76" s="54" t="s">
        <v>130</v>
      </c>
      <c r="B76" s="94"/>
      <c r="C76" s="94"/>
      <c r="D76" s="28"/>
    </row>
    <row r="77" spans="1:4" ht="15.75">
      <c r="A77" s="54" t="s">
        <v>131</v>
      </c>
      <c r="B77" s="94"/>
      <c r="C77" s="94"/>
      <c r="D77" s="28"/>
    </row>
    <row r="78" spans="1:4" ht="15.75">
      <c r="A78" s="54" t="s">
        <v>132</v>
      </c>
      <c r="B78" s="94"/>
      <c r="C78" s="94"/>
      <c r="D78" s="28"/>
    </row>
    <row r="79" spans="1:4" ht="15.75">
      <c r="A79" s="54" t="s">
        <v>133</v>
      </c>
      <c r="B79" s="94"/>
      <c r="C79" s="94"/>
      <c r="D79" s="28"/>
    </row>
    <row r="80" spans="1:4" ht="15.75">
      <c r="A80" s="54" t="s">
        <v>134</v>
      </c>
      <c r="B80" s="94"/>
      <c r="C80" s="94"/>
      <c r="D80" s="28"/>
    </row>
    <row r="81" spans="1:4" ht="15.75">
      <c r="A81" s="54" t="s">
        <v>135</v>
      </c>
      <c r="B81" s="94"/>
      <c r="C81" s="94"/>
      <c r="D81" s="28"/>
    </row>
    <row r="82" spans="1:4" ht="15.75">
      <c r="A82" s="54" t="s">
        <v>136</v>
      </c>
      <c r="B82" s="94"/>
      <c r="C82" s="94"/>
      <c r="D82" s="28"/>
    </row>
    <row r="83" spans="1:10" ht="15.75">
      <c r="A83" s="50" t="s">
        <v>287</v>
      </c>
      <c r="B83" s="94">
        <v>-348115.89</v>
      </c>
      <c r="C83" s="94"/>
      <c r="D83" s="106"/>
      <c r="E83" s="107"/>
      <c r="F83" s="107"/>
      <c r="G83" s="107"/>
      <c r="H83" s="107"/>
      <c r="I83" s="107"/>
      <c r="J83" s="107"/>
    </row>
    <row r="84" spans="1:4" ht="15.75">
      <c r="A84" s="50" t="s">
        <v>125</v>
      </c>
      <c r="B84" s="94"/>
      <c r="C84" s="94"/>
      <c r="D84" s="28"/>
    </row>
    <row r="85" spans="1:3" ht="15.75">
      <c r="A85" s="54" t="s">
        <v>137</v>
      </c>
      <c r="B85" s="94">
        <v>0</v>
      </c>
      <c r="C85" s="94"/>
    </row>
    <row r="86" spans="1:4" ht="15.75">
      <c r="A86" s="50" t="s">
        <v>293</v>
      </c>
      <c r="B86" s="94"/>
      <c r="C86" s="94"/>
      <c r="D86" s="28"/>
    </row>
    <row r="87" spans="1:4" ht="15.75">
      <c r="A87" s="50" t="s">
        <v>138</v>
      </c>
      <c r="B87" s="94"/>
      <c r="C87" s="94"/>
      <c r="D87" s="28"/>
    </row>
    <row r="88" spans="1:4" ht="15.75">
      <c r="A88" s="50" t="s">
        <v>139</v>
      </c>
      <c r="B88" s="94"/>
      <c r="C88" s="94"/>
      <c r="D88" s="28"/>
    </row>
    <row r="89" spans="1:4" ht="15.75">
      <c r="A89" s="50" t="s">
        <v>294</v>
      </c>
      <c r="B89" s="94"/>
      <c r="C89" s="94"/>
      <c r="D89" s="28"/>
    </row>
    <row r="90" spans="1:4" ht="15.75">
      <c r="A90" s="50" t="s">
        <v>140</v>
      </c>
      <c r="B90" s="94"/>
      <c r="C90" s="94"/>
      <c r="D90" s="28"/>
    </row>
    <row r="91" spans="1:4" ht="15.75">
      <c r="A91" s="50" t="s">
        <v>141</v>
      </c>
      <c r="B91" s="94"/>
      <c r="C91" s="94"/>
      <c r="D91" s="28"/>
    </row>
    <row r="92" spans="1:4" ht="15.75">
      <c r="A92" s="50" t="s">
        <v>295</v>
      </c>
      <c r="B92" s="94"/>
      <c r="C92" s="94"/>
      <c r="D92" s="28"/>
    </row>
    <row r="93" spans="1:4" ht="15.75">
      <c r="A93" s="50" t="s">
        <v>296</v>
      </c>
      <c r="B93" s="94"/>
      <c r="C93" s="94"/>
      <c r="D93" s="28"/>
    </row>
    <row r="94" spans="1:4" ht="15.75">
      <c r="A94" s="50" t="s">
        <v>297</v>
      </c>
      <c r="B94" s="94"/>
      <c r="C94" s="94"/>
      <c r="D94" s="28"/>
    </row>
    <row r="95" spans="1:4" ht="15.75">
      <c r="A95" s="50" t="s">
        <v>298</v>
      </c>
      <c r="B95" s="94"/>
      <c r="C95" s="94"/>
      <c r="D95" s="28"/>
    </row>
    <row r="96" spans="1:4" ht="15.75">
      <c r="A96" s="50" t="s">
        <v>299</v>
      </c>
      <c r="B96" s="94"/>
      <c r="C96" s="94"/>
      <c r="D96" s="28"/>
    </row>
    <row r="97" spans="1:4" ht="15.75">
      <c r="A97" s="50" t="s">
        <v>300</v>
      </c>
      <c r="B97" s="94"/>
      <c r="C97" s="94"/>
      <c r="D97" s="28"/>
    </row>
    <row r="98" spans="1:4" ht="15.75">
      <c r="A98" s="50" t="s">
        <v>142</v>
      </c>
      <c r="B98" s="94"/>
      <c r="C98" s="94"/>
      <c r="D98" s="28"/>
    </row>
    <row r="99" spans="1:3" ht="31.5">
      <c r="A99" s="54" t="s">
        <v>222</v>
      </c>
      <c r="B99" s="94"/>
      <c r="C99" s="94"/>
    </row>
    <row r="100" spans="1:4" ht="15.75">
      <c r="A100" s="54" t="s">
        <v>119</v>
      </c>
      <c r="B100" s="94"/>
      <c r="C100" s="94"/>
      <c r="D100" s="28"/>
    </row>
    <row r="101" spans="1:4" ht="15.75">
      <c r="A101" s="50" t="s">
        <v>283</v>
      </c>
      <c r="B101" s="94"/>
      <c r="C101" s="94"/>
      <c r="D101" s="28"/>
    </row>
    <row r="102" spans="1:4" ht="15.75">
      <c r="A102" s="50" t="s">
        <v>284</v>
      </c>
      <c r="B102" s="94"/>
      <c r="C102" s="94"/>
      <c r="D102" s="28"/>
    </row>
    <row r="103" spans="1:4" ht="15.75">
      <c r="A103" s="50" t="s">
        <v>285</v>
      </c>
      <c r="B103" s="94"/>
      <c r="C103" s="94"/>
      <c r="D103" s="28"/>
    </row>
    <row r="104" spans="1:4" ht="15.75">
      <c r="A104" s="50" t="s">
        <v>286</v>
      </c>
      <c r="B104" s="94"/>
      <c r="C104" s="94"/>
      <c r="D104" s="28"/>
    </row>
    <row r="105" spans="1:4" ht="15.75">
      <c r="A105" s="50" t="s">
        <v>143</v>
      </c>
      <c r="B105" s="94"/>
      <c r="C105" s="94"/>
      <c r="D105" s="28"/>
    </row>
    <row r="106" spans="1:4" ht="15.75">
      <c r="A106" s="50" t="s">
        <v>288</v>
      </c>
      <c r="B106" s="94"/>
      <c r="C106" s="94"/>
      <c r="D106" s="28"/>
    </row>
    <row r="107" spans="1:4" ht="15.75">
      <c r="A107" s="50" t="s">
        <v>289</v>
      </c>
      <c r="B107" s="94"/>
      <c r="C107" s="94"/>
      <c r="D107" s="28"/>
    </row>
    <row r="108" spans="1:4" ht="15.75">
      <c r="A108" s="50" t="s">
        <v>290</v>
      </c>
      <c r="B108" s="94"/>
      <c r="C108" s="94"/>
      <c r="D108" s="28"/>
    </row>
    <row r="109" spans="1:4" ht="15.75">
      <c r="A109" s="50" t="s">
        <v>291</v>
      </c>
      <c r="B109" s="94"/>
      <c r="C109" s="94"/>
      <c r="D109" s="28"/>
    </row>
    <row r="110" spans="1:4" ht="15.75">
      <c r="A110" s="50" t="s">
        <v>292</v>
      </c>
      <c r="B110" s="94"/>
      <c r="C110" s="94"/>
      <c r="D110" s="28"/>
    </row>
    <row r="111" spans="1:4" ht="15.75">
      <c r="A111" s="50" t="s">
        <v>144</v>
      </c>
      <c r="B111" s="94"/>
      <c r="C111" s="94"/>
      <c r="D111" s="28"/>
    </row>
    <row r="112" spans="1:4" ht="15.75">
      <c r="A112" s="50" t="s">
        <v>145</v>
      </c>
      <c r="B112" s="94"/>
      <c r="C112" s="94"/>
      <c r="D112" s="28"/>
    </row>
    <row r="113" spans="1:3" ht="15.75">
      <c r="A113" s="50" t="s">
        <v>146</v>
      </c>
      <c r="B113" s="94"/>
      <c r="C113" s="94"/>
    </row>
  </sheetData>
  <autoFilter ref="A52:B113"/>
  <mergeCells count="84">
    <mergeCell ref="B86:C86"/>
    <mergeCell ref="B107:C107"/>
    <mergeCell ref="D83:J83"/>
    <mergeCell ref="B91:C91"/>
    <mergeCell ref="B92:C92"/>
    <mergeCell ref="B93:C93"/>
    <mergeCell ref="B83:C83"/>
    <mergeCell ref="B84:C84"/>
    <mergeCell ref="B89:C89"/>
    <mergeCell ref="B90:C90"/>
    <mergeCell ref="B103:C103"/>
    <mergeCell ref="B104:C104"/>
    <mergeCell ref="B99:C99"/>
    <mergeCell ref="B87:C87"/>
    <mergeCell ref="B88:C88"/>
    <mergeCell ref="B101:C101"/>
    <mergeCell ref="A39:C39"/>
    <mergeCell ref="A40:C40"/>
    <mergeCell ref="B102:C102"/>
    <mergeCell ref="B94:C94"/>
    <mergeCell ref="B95:C95"/>
    <mergeCell ref="B96:C96"/>
    <mergeCell ref="B97:C97"/>
    <mergeCell ref="B98:C98"/>
    <mergeCell ref="B85:C85"/>
    <mergeCell ref="B100:C100"/>
    <mergeCell ref="A1:A2"/>
    <mergeCell ref="A34:C34"/>
    <mergeCell ref="A35:C35"/>
    <mergeCell ref="A36:C36"/>
    <mergeCell ref="B3:C3"/>
    <mergeCell ref="B6:C6"/>
    <mergeCell ref="A13:C13"/>
    <mergeCell ref="A12:C12"/>
    <mergeCell ref="A11:C11"/>
    <mergeCell ref="A14:C14"/>
    <mergeCell ref="A33:C33"/>
    <mergeCell ref="B51:C51"/>
    <mergeCell ref="B52:C52"/>
    <mergeCell ref="A43:C43"/>
    <mergeCell ref="A44:C44"/>
    <mergeCell ref="A45:C45"/>
    <mergeCell ref="A46:C46"/>
    <mergeCell ref="A47:C47"/>
    <mergeCell ref="A37:C37"/>
    <mergeCell ref="A38:C38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  <mergeCell ref="B113:C113"/>
    <mergeCell ref="B105:C105"/>
    <mergeCell ref="B108:C108"/>
    <mergeCell ref="B109:C109"/>
    <mergeCell ref="B110:C110"/>
    <mergeCell ref="B111:C111"/>
    <mergeCell ref="B112:C112"/>
    <mergeCell ref="B106:C106"/>
  </mergeCells>
  <hyperlinks>
    <hyperlink ref="B23" r:id="rId1" display="consultantplus://offline/ref=162C704B62CB9DDDA4C4705B9B155DF8D330F9976C00E387A346CCE8wDo3H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70" zoomScaleNormal="85" zoomScaleSheetLayoutView="70" workbookViewId="0" topLeftCell="C1">
      <selection activeCell="N22" sqref="N22"/>
    </sheetView>
  </sheetViews>
  <sheetFormatPr defaultColWidth="9.00390625" defaultRowHeight="12.75"/>
  <cols>
    <col min="1" max="1" width="21.00390625" style="4" customWidth="1"/>
    <col min="2" max="2" width="53.75390625" style="2" customWidth="1"/>
    <col min="3" max="3" width="8.875" style="12" customWidth="1"/>
    <col min="4" max="4" width="9.125" style="5" customWidth="1"/>
    <col min="5" max="5" width="17.625" style="6" customWidth="1"/>
    <col min="6" max="6" width="19.00390625" style="6" customWidth="1"/>
    <col min="7" max="7" width="9.375" style="6" bestFit="1" customWidth="1"/>
    <col min="8" max="8" width="17.125" style="6" customWidth="1"/>
    <col min="9" max="9" width="22.875" style="6" bestFit="1" customWidth="1"/>
    <col min="10" max="10" width="9.375" style="6" bestFit="1" customWidth="1"/>
    <col min="11" max="11" width="17.25390625" style="6" customWidth="1"/>
    <col min="12" max="12" width="18.00390625" style="6" bestFit="1" customWidth="1"/>
    <col min="13" max="13" width="10.25390625" style="6" bestFit="1" customWidth="1"/>
    <col min="14" max="16384" width="9.125" style="4" customWidth="1"/>
  </cols>
  <sheetData>
    <row r="1" spans="2:13" ht="12.75">
      <c r="B1" s="111" t="s">
        <v>237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3" ht="15.75">
      <c r="B2" s="1"/>
      <c r="C2" s="3"/>
    </row>
    <row r="3" spans="2:13" s="7" customFormat="1" ht="12.75">
      <c r="B3" s="113" t="s">
        <v>231</v>
      </c>
      <c r="C3" s="113" t="s">
        <v>232</v>
      </c>
      <c r="D3" s="113"/>
      <c r="E3" s="112" t="s">
        <v>147</v>
      </c>
      <c r="F3" s="112"/>
      <c r="G3" s="112"/>
      <c r="H3" s="112" t="s">
        <v>148</v>
      </c>
      <c r="I3" s="112"/>
      <c r="J3" s="112"/>
      <c r="K3" s="112"/>
      <c r="L3" s="112"/>
      <c r="M3" s="112"/>
    </row>
    <row r="4" spans="2:13" s="7" customFormat="1" ht="12.75">
      <c r="B4" s="113"/>
      <c r="C4" s="113"/>
      <c r="D4" s="113"/>
      <c r="E4" s="112" t="s">
        <v>149</v>
      </c>
      <c r="F4" s="112" t="s">
        <v>150</v>
      </c>
      <c r="G4" s="112"/>
      <c r="H4" s="112" t="s">
        <v>151</v>
      </c>
      <c r="I4" s="112"/>
      <c r="J4" s="112"/>
      <c r="K4" s="112" t="s">
        <v>152</v>
      </c>
      <c r="L4" s="112"/>
      <c r="M4" s="112"/>
    </row>
    <row r="5" spans="2:13" s="7" customFormat="1" ht="12.75">
      <c r="B5" s="113"/>
      <c r="C5" s="113"/>
      <c r="D5" s="113"/>
      <c r="E5" s="112"/>
      <c r="F5" s="112"/>
      <c r="G5" s="112"/>
      <c r="H5" s="112" t="s">
        <v>149</v>
      </c>
      <c r="I5" s="112" t="s">
        <v>150</v>
      </c>
      <c r="J5" s="112"/>
      <c r="K5" s="112" t="s">
        <v>149</v>
      </c>
      <c r="L5" s="112" t="s">
        <v>150</v>
      </c>
      <c r="M5" s="112"/>
    </row>
    <row r="6" spans="2:13" s="7" customFormat="1" ht="76.5">
      <c r="B6" s="113"/>
      <c r="C6" s="113"/>
      <c r="D6" s="113"/>
      <c r="E6" s="112"/>
      <c r="F6" s="57" t="s">
        <v>234</v>
      </c>
      <c r="G6" s="57" t="s">
        <v>233</v>
      </c>
      <c r="H6" s="112"/>
      <c r="I6" s="57" t="s">
        <v>235</v>
      </c>
      <c r="J6" s="57" t="s">
        <v>233</v>
      </c>
      <c r="K6" s="112"/>
      <c r="L6" s="57" t="s">
        <v>235</v>
      </c>
      <c r="M6" s="57" t="s">
        <v>233</v>
      </c>
    </row>
    <row r="7" spans="2:13" s="8" customFormat="1" ht="12.75">
      <c r="B7" s="58">
        <v>1</v>
      </c>
      <c r="C7" s="58">
        <v>2</v>
      </c>
      <c r="D7" s="58"/>
      <c r="E7" s="58">
        <v>3</v>
      </c>
      <c r="F7" s="58">
        <v>4</v>
      </c>
      <c r="G7" s="58">
        <v>5</v>
      </c>
      <c r="H7" s="58">
        <v>6</v>
      </c>
      <c r="I7" s="58">
        <v>7</v>
      </c>
      <c r="J7" s="58">
        <v>8</v>
      </c>
      <c r="K7" s="58">
        <v>9</v>
      </c>
      <c r="L7" s="58">
        <v>10</v>
      </c>
      <c r="M7" s="58">
        <v>11</v>
      </c>
    </row>
    <row r="8" spans="1:13" ht="15.75">
      <c r="A8" s="14" t="s">
        <v>255</v>
      </c>
      <c r="B8" s="50" t="s">
        <v>0</v>
      </c>
      <c r="C8" s="115"/>
      <c r="D8" s="115"/>
      <c r="E8" s="59">
        <f>F8+G8</f>
        <v>197.48</v>
      </c>
      <c r="F8" s="59">
        <v>197.48</v>
      </c>
      <c r="G8" s="59"/>
      <c r="H8" s="59">
        <f>I8+J8</f>
        <v>0</v>
      </c>
      <c r="I8" s="59">
        <v>0</v>
      </c>
      <c r="J8" s="59"/>
      <c r="K8" s="59">
        <f>L8+M8</f>
        <v>0</v>
      </c>
      <c r="L8" s="59">
        <v>0</v>
      </c>
      <c r="M8" s="59"/>
    </row>
    <row r="9" spans="2:13" s="9" customFormat="1" ht="15.75">
      <c r="B9" s="60" t="s">
        <v>236</v>
      </c>
      <c r="C9" s="110"/>
      <c r="D9" s="110"/>
      <c r="E9" s="61">
        <f>E10+E11+E19+E20+E21+E23+E22</f>
        <v>24792813.29</v>
      </c>
      <c r="F9" s="61">
        <f>F10+F11+F19+F20+F21+F23+F22</f>
        <v>24792813.29</v>
      </c>
      <c r="G9" s="61">
        <f>G10+G11+G19+G20+G21+G23</f>
        <v>0</v>
      </c>
      <c r="H9" s="61">
        <f>H10+H11+H19+H20+H21+H23+H22</f>
        <v>25776300</v>
      </c>
      <c r="I9" s="61">
        <f>I10+I11+I19+I20+I21+I23+I22</f>
        <v>25776300</v>
      </c>
      <c r="J9" s="61">
        <f>J10+J11+J19+J20+J21+J23</f>
        <v>0</v>
      </c>
      <c r="K9" s="61">
        <f>K10+K11+K19+K20+K21+K23+K22</f>
        <v>25438154</v>
      </c>
      <c r="L9" s="61">
        <f>L10+L11+L19+L20+L21+L23+L22</f>
        <v>25438154</v>
      </c>
      <c r="M9" s="61">
        <f>M10+M11+M19+M20+M21+M23</f>
        <v>0</v>
      </c>
    </row>
    <row r="10" spans="2:13" ht="15.75">
      <c r="B10" s="50" t="s">
        <v>1</v>
      </c>
      <c r="C10" s="108">
        <v>120</v>
      </c>
      <c r="D10" s="108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10" customFormat="1" ht="31.5">
      <c r="A11" s="85" t="s">
        <v>301</v>
      </c>
      <c r="B11" s="62" t="s">
        <v>2</v>
      </c>
      <c r="C11" s="114">
        <v>130</v>
      </c>
      <c r="D11" s="114"/>
      <c r="E11" s="91">
        <f aca="true" t="shared" si="0" ref="E11:E22">F11+G11</f>
        <v>241424</v>
      </c>
      <c r="F11" s="63">
        <f aca="true" t="shared" si="1" ref="F11:M11">SUM(F12:F18)</f>
        <v>241424</v>
      </c>
      <c r="G11" s="63">
        <f t="shared" si="1"/>
        <v>0</v>
      </c>
      <c r="H11" s="63">
        <f t="shared" si="1"/>
        <v>11880</v>
      </c>
      <c r="I11" s="63">
        <f t="shared" si="1"/>
        <v>11880</v>
      </c>
      <c r="J11" s="63">
        <f t="shared" si="1"/>
        <v>0</v>
      </c>
      <c r="K11" s="63">
        <f t="shared" si="1"/>
        <v>11880</v>
      </c>
      <c r="L11" s="63">
        <f t="shared" si="1"/>
        <v>11880</v>
      </c>
      <c r="M11" s="63">
        <f t="shared" si="1"/>
        <v>0</v>
      </c>
    </row>
    <row r="12" spans="2:13" ht="15.75" hidden="1">
      <c r="B12" s="54" t="s">
        <v>245</v>
      </c>
      <c r="C12" s="108">
        <v>130</v>
      </c>
      <c r="D12" s="108"/>
      <c r="E12" s="59">
        <f t="shared" si="0"/>
        <v>0</v>
      </c>
      <c r="F12" s="59"/>
      <c r="G12" s="59"/>
      <c r="H12" s="59">
        <f aca="true" t="shared" si="2" ref="H12:H22">I12+J12</f>
        <v>0</v>
      </c>
      <c r="I12" s="59"/>
      <c r="J12" s="59"/>
      <c r="K12" s="59">
        <f>L12+M12</f>
        <v>0</v>
      </c>
      <c r="L12" s="59"/>
      <c r="M12" s="59"/>
    </row>
    <row r="13" spans="2:13" ht="15.75" hidden="1">
      <c r="B13" s="54" t="s">
        <v>248</v>
      </c>
      <c r="C13" s="108">
        <v>130</v>
      </c>
      <c r="D13" s="108"/>
      <c r="E13" s="59">
        <f t="shared" si="0"/>
        <v>0</v>
      </c>
      <c r="F13" s="59"/>
      <c r="G13" s="59"/>
      <c r="H13" s="59">
        <f t="shared" si="2"/>
        <v>0</v>
      </c>
      <c r="I13" s="59"/>
      <c r="J13" s="59"/>
      <c r="K13" s="59">
        <f>L13+M13</f>
        <v>0</v>
      </c>
      <c r="L13" s="59"/>
      <c r="M13" s="59"/>
    </row>
    <row r="14" spans="2:13" ht="15.75" hidden="1">
      <c r="B14" s="54" t="s">
        <v>247</v>
      </c>
      <c r="C14" s="108">
        <v>130</v>
      </c>
      <c r="D14" s="108"/>
      <c r="E14" s="59">
        <f t="shared" si="0"/>
        <v>0</v>
      </c>
      <c r="F14" s="59"/>
      <c r="G14" s="59"/>
      <c r="H14" s="59">
        <f t="shared" si="2"/>
        <v>0</v>
      </c>
      <c r="I14" s="59"/>
      <c r="J14" s="59"/>
      <c r="K14" s="59">
        <f>L14+M14</f>
        <v>0</v>
      </c>
      <c r="L14" s="59"/>
      <c r="M14" s="59"/>
    </row>
    <row r="15" spans="2:13" ht="15.75" hidden="1">
      <c r="B15" s="54" t="s">
        <v>246</v>
      </c>
      <c r="C15" s="108">
        <v>130</v>
      </c>
      <c r="D15" s="108"/>
      <c r="E15" s="59">
        <f t="shared" si="0"/>
        <v>0</v>
      </c>
      <c r="F15" s="59"/>
      <c r="G15" s="59"/>
      <c r="H15" s="59">
        <f t="shared" si="2"/>
        <v>0</v>
      </c>
      <c r="I15" s="59"/>
      <c r="J15" s="59"/>
      <c r="K15" s="59">
        <f>L15+M15</f>
        <v>0</v>
      </c>
      <c r="L15" s="59"/>
      <c r="M15" s="59"/>
    </row>
    <row r="16" spans="2:13" ht="63" hidden="1">
      <c r="B16" s="54" t="s">
        <v>261</v>
      </c>
      <c r="C16" s="108">
        <v>130</v>
      </c>
      <c r="D16" s="108"/>
      <c r="E16" s="59">
        <f t="shared" si="0"/>
        <v>0</v>
      </c>
      <c r="F16" s="59"/>
      <c r="G16" s="59"/>
      <c r="H16" s="59">
        <f t="shared" si="2"/>
        <v>0</v>
      </c>
      <c r="I16" s="59"/>
      <c r="J16" s="59"/>
      <c r="K16" s="59">
        <f aca="true" t="shared" si="3" ref="K16:K22">L16+M16</f>
        <v>0</v>
      </c>
      <c r="L16" s="59"/>
      <c r="M16" s="59"/>
    </row>
    <row r="17" spans="2:13" ht="15.75" hidden="1">
      <c r="B17" s="54" t="s">
        <v>254</v>
      </c>
      <c r="C17" s="108">
        <v>130</v>
      </c>
      <c r="D17" s="108"/>
      <c r="E17" s="59">
        <f t="shared" si="0"/>
        <v>0</v>
      </c>
      <c r="F17" s="59"/>
      <c r="G17" s="59"/>
      <c r="H17" s="59">
        <f t="shared" si="2"/>
        <v>0</v>
      </c>
      <c r="I17" s="59">
        <f>F17</f>
        <v>0</v>
      </c>
      <c r="J17" s="59"/>
      <c r="K17" s="59">
        <f t="shared" si="3"/>
        <v>0</v>
      </c>
      <c r="L17" s="59">
        <f>I17</f>
        <v>0</v>
      </c>
      <c r="M17" s="59"/>
    </row>
    <row r="18" spans="2:13" ht="15.75">
      <c r="B18" s="54" t="s">
        <v>274</v>
      </c>
      <c r="C18" s="108">
        <v>130</v>
      </c>
      <c r="D18" s="108"/>
      <c r="E18" s="59">
        <f>F18</f>
        <v>241424</v>
      </c>
      <c r="F18" s="59">
        <v>241424</v>
      </c>
      <c r="G18" s="59"/>
      <c r="H18" s="59">
        <f t="shared" si="2"/>
        <v>11880</v>
      </c>
      <c r="I18" s="59">
        <v>11880</v>
      </c>
      <c r="J18" s="59"/>
      <c r="K18" s="59">
        <f t="shared" si="3"/>
        <v>11880</v>
      </c>
      <c r="L18" s="59">
        <v>11880</v>
      </c>
      <c r="M18" s="59"/>
    </row>
    <row r="19" spans="1:13" ht="15.75">
      <c r="A19" s="13" t="s">
        <v>244</v>
      </c>
      <c r="B19" s="54" t="s">
        <v>5</v>
      </c>
      <c r="C19" s="108">
        <v>180</v>
      </c>
      <c r="D19" s="108"/>
      <c r="E19" s="59">
        <f t="shared" si="0"/>
        <v>24507389.29</v>
      </c>
      <c r="F19" s="59">
        <v>24507389.29</v>
      </c>
      <c r="G19" s="59"/>
      <c r="H19" s="59">
        <f t="shared" si="2"/>
        <v>25764420</v>
      </c>
      <c r="I19" s="59">
        <v>25764420</v>
      </c>
      <c r="J19" s="59"/>
      <c r="K19" s="59">
        <f t="shared" si="3"/>
        <v>25426274</v>
      </c>
      <c r="L19" s="59">
        <v>25426274</v>
      </c>
      <c r="M19" s="59"/>
    </row>
    <row r="20" spans="2:13" ht="15.75">
      <c r="B20" s="54" t="s">
        <v>6</v>
      </c>
      <c r="C20" s="108">
        <v>180</v>
      </c>
      <c r="D20" s="108"/>
      <c r="E20" s="59">
        <f t="shared" si="0"/>
        <v>0</v>
      </c>
      <c r="F20" s="59"/>
      <c r="G20" s="59"/>
      <c r="H20" s="59">
        <f t="shared" si="2"/>
        <v>0</v>
      </c>
      <c r="I20" s="59"/>
      <c r="J20" s="59"/>
      <c r="K20" s="59">
        <f t="shared" si="3"/>
        <v>0</v>
      </c>
      <c r="L20" s="59"/>
      <c r="M20" s="59"/>
    </row>
    <row r="21" spans="2:13" ht="15.75">
      <c r="B21" s="54" t="s">
        <v>7</v>
      </c>
      <c r="C21" s="108">
        <v>180</v>
      </c>
      <c r="D21" s="108"/>
      <c r="E21" s="59">
        <f t="shared" si="0"/>
        <v>0</v>
      </c>
      <c r="F21" s="59"/>
      <c r="G21" s="59"/>
      <c r="H21" s="59">
        <f t="shared" si="2"/>
        <v>0</v>
      </c>
      <c r="I21" s="59"/>
      <c r="J21" s="59"/>
      <c r="K21" s="59">
        <f t="shared" si="3"/>
        <v>0</v>
      </c>
      <c r="L21" s="59"/>
      <c r="M21" s="59"/>
    </row>
    <row r="22" spans="2:13" ht="31.5">
      <c r="B22" s="54" t="s">
        <v>263</v>
      </c>
      <c r="C22" s="108">
        <v>180</v>
      </c>
      <c r="D22" s="108"/>
      <c r="E22" s="59">
        <f t="shared" si="0"/>
        <v>44000</v>
      </c>
      <c r="F22" s="59">
        <v>44000</v>
      </c>
      <c r="G22" s="59"/>
      <c r="H22" s="59">
        <f t="shared" si="2"/>
        <v>0</v>
      </c>
      <c r="I22" s="59"/>
      <c r="J22" s="59"/>
      <c r="K22" s="59">
        <f t="shared" si="3"/>
        <v>0</v>
      </c>
      <c r="L22" s="59"/>
      <c r="M22" s="59"/>
    </row>
    <row r="23" spans="2:13" s="10" customFormat="1" ht="31.5">
      <c r="B23" s="62" t="s">
        <v>238</v>
      </c>
      <c r="C23" s="114">
        <v>400</v>
      </c>
      <c r="D23" s="114"/>
      <c r="E23" s="63">
        <f>E24+E25</f>
        <v>0</v>
      </c>
      <c r="F23" s="63">
        <f aca="true" t="shared" si="4" ref="F23:M23">F24+F25</f>
        <v>0</v>
      </c>
      <c r="G23" s="63">
        <f t="shared" si="4"/>
        <v>0</v>
      </c>
      <c r="H23" s="63">
        <f t="shared" si="4"/>
        <v>0</v>
      </c>
      <c r="I23" s="63">
        <f t="shared" si="4"/>
        <v>0</v>
      </c>
      <c r="J23" s="63">
        <f t="shared" si="4"/>
        <v>0</v>
      </c>
      <c r="K23" s="63">
        <f t="shared" si="4"/>
        <v>0</v>
      </c>
      <c r="L23" s="63">
        <f t="shared" si="4"/>
        <v>0</v>
      </c>
      <c r="M23" s="63">
        <f t="shared" si="4"/>
        <v>0</v>
      </c>
    </row>
    <row r="24" spans="2:13" ht="15.75">
      <c r="B24" s="50" t="s">
        <v>3</v>
      </c>
      <c r="C24" s="108" t="s">
        <v>153</v>
      </c>
      <c r="D24" s="108"/>
      <c r="E24" s="59"/>
      <c r="F24" s="59"/>
      <c r="G24" s="59"/>
      <c r="H24" s="59"/>
      <c r="I24" s="59"/>
      <c r="J24" s="59"/>
      <c r="K24" s="59"/>
      <c r="L24" s="59"/>
      <c r="M24" s="59"/>
    </row>
    <row r="25" spans="2:13" ht="15.75">
      <c r="B25" s="50" t="s">
        <v>4</v>
      </c>
      <c r="C25" s="108" t="s">
        <v>153</v>
      </c>
      <c r="D25" s="108"/>
      <c r="E25" s="59"/>
      <c r="F25" s="59"/>
      <c r="G25" s="59"/>
      <c r="H25" s="59"/>
      <c r="I25" s="59"/>
      <c r="J25" s="59"/>
      <c r="K25" s="59"/>
      <c r="L25" s="59"/>
      <c r="M25" s="59"/>
    </row>
    <row r="26" spans="2:13" s="9" customFormat="1" ht="15.75">
      <c r="B26" s="60" t="s">
        <v>8</v>
      </c>
      <c r="C26" s="110"/>
      <c r="D26" s="110"/>
      <c r="E26" s="61">
        <f>E28+E38+E59+E65+E69+E74+E90</f>
        <v>24793010.77</v>
      </c>
      <c r="F26" s="61">
        <f>F28+F38+F59+F65+F69+F74+F90</f>
        <v>24793010.77</v>
      </c>
      <c r="G26" s="61">
        <f aca="true" t="shared" si="5" ref="G26:M26">G28+G38+G59+G65+G69+G74+G90</f>
        <v>0</v>
      </c>
      <c r="H26" s="61">
        <f>H28+H38+H59+H65+H69+H74+H90</f>
        <v>25776300</v>
      </c>
      <c r="I26" s="61">
        <f t="shared" si="5"/>
        <v>25776300</v>
      </c>
      <c r="J26" s="61">
        <f t="shared" si="5"/>
        <v>0</v>
      </c>
      <c r="K26" s="61">
        <f t="shared" si="5"/>
        <v>25438154</v>
      </c>
      <c r="L26" s="61">
        <f t="shared" si="5"/>
        <v>25438154</v>
      </c>
      <c r="M26" s="61">
        <f t="shared" si="5"/>
        <v>0</v>
      </c>
    </row>
    <row r="27" spans="2:13" ht="15.75">
      <c r="B27" s="50" t="s">
        <v>119</v>
      </c>
      <c r="C27" s="51"/>
      <c r="D27" s="51"/>
      <c r="E27" s="59"/>
      <c r="F27" s="59"/>
      <c r="G27" s="59"/>
      <c r="H27" s="59"/>
      <c r="I27" s="59"/>
      <c r="J27" s="59"/>
      <c r="K27" s="59"/>
      <c r="L27" s="59"/>
      <c r="M27" s="59"/>
    </row>
    <row r="28" spans="2:13" ht="31.5">
      <c r="B28" s="64" t="s">
        <v>9</v>
      </c>
      <c r="C28" s="65">
        <v>241</v>
      </c>
      <c r="D28" s="65">
        <v>210</v>
      </c>
      <c r="E28" s="66">
        <f aca="true" t="shared" si="6" ref="E28:M28">E30+E33+E37</f>
        <v>20147936</v>
      </c>
      <c r="F28" s="66">
        <f t="shared" si="6"/>
        <v>20147936</v>
      </c>
      <c r="G28" s="66">
        <f t="shared" si="6"/>
        <v>0</v>
      </c>
      <c r="H28" s="66">
        <f t="shared" si="6"/>
        <v>20704690</v>
      </c>
      <c r="I28" s="66">
        <f t="shared" si="6"/>
        <v>20704690</v>
      </c>
      <c r="J28" s="66">
        <f t="shared" si="6"/>
        <v>0</v>
      </c>
      <c r="K28" s="66">
        <f t="shared" si="6"/>
        <v>20704690</v>
      </c>
      <c r="L28" s="66">
        <f t="shared" si="6"/>
        <v>20704690</v>
      </c>
      <c r="M28" s="66">
        <f t="shared" si="6"/>
        <v>0</v>
      </c>
    </row>
    <row r="29" spans="2:13" ht="15.75">
      <c r="B29" s="50" t="s">
        <v>125</v>
      </c>
      <c r="C29" s="51"/>
      <c r="D29" s="51"/>
      <c r="E29" s="59"/>
      <c r="F29" s="59"/>
      <c r="G29" s="59"/>
      <c r="H29" s="59"/>
      <c r="I29" s="59"/>
      <c r="J29" s="59"/>
      <c r="K29" s="59"/>
      <c r="L29" s="59"/>
      <c r="M29" s="59"/>
    </row>
    <row r="30" spans="2:13" s="11" customFormat="1" ht="15.75">
      <c r="B30" s="67" t="s">
        <v>64</v>
      </c>
      <c r="C30" s="68">
        <v>241</v>
      </c>
      <c r="D30" s="68">
        <v>211</v>
      </c>
      <c r="E30" s="69">
        <f>E31+E32</f>
        <v>15245091</v>
      </c>
      <c r="F30" s="69">
        <f aca="true" t="shared" si="7" ref="F30:M30">F31+F32</f>
        <v>15245091</v>
      </c>
      <c r="G30" s="69">
        <f t="shared" si="7"/>
        <v>0</v>
      </c>
      <c r="H30" s="69">
        <f t="shared" si="7"/>
        <v>15672705</v>
      </c>
      <c r="I30" s="69">
        <f t="shared" si="7"/>
        <v>15672705</v>
      </c>
      <c r="J30" s="69">
        <f t="shared" si="7"/>
        <v>0</v>
      </c>
      <c r="K30" s="69">
        <f t="shared" si="7"/>
        <v>15672705</v>
      </c>
      <c r="L30" s="69">
        <f t="shared" si="7"/>
        <v>15672705</v>
      </c>
      <c r="M30" s="69">
        <f t="shared" si="7"/>
        <v>0</v>
      </c>
    </row>
    <row r="31" spans="1:13" ht="31.5">
      <c r="A31" s="13" t="s">
        <v>249</v>
      </c>
      <c r="B31" s="50" t="s">
        <v>10</v>
      </c>
      <c r="C31" s="51">
        <v>241</v>
      </c>
      <c r="D31" s="51">
        <v>21101</v>
      </c>
      <c r="E31" s="59">
        <f>F31+G31</f>
        <v>15245091</v>
      </c>
      <c r="F31" s="59">
        <f>5000+14858713+57420+323958</f>
        <v>15245091</v>
      </c>
      <c r="G31" s="59"/>
      <c r="H31" s="59">
        <f>I31+J31</f>
        <v>15672705</v>
      </c>
      <c r="I31" s="59">
        <f>6368672.4+36149.58+130833.5+6920072.6+39279.42+142160.68+1985674+49862.82</f>
        <v>15672705</v>
      </c>
      <c r="J31" s="59"/>
      <c r="K31" s="59">
        <f>L31+M31</f>
        <v>15672705</v>
      </c>
      <c r="L31" s="59">
        <f>6368672.4+36149.58+130833.5+6920072.6+39279.42+142160.68+1985674+49862.82</f>
        <v>15672705</v>
      </c>
      <c r="M31" s="59"/>
    </row>
    <row r="32" spans="2:13" ht="31.5">
      <c r="B32" s="50" t="s">
        <v>11</v>
      </c>
      <c r="C32" s="51">
        <v>241</v>
      </c>
      <c r="D32" s="51" t="s">
        <v>154</v>
      </c>
      <c r="E32" s="59">
        <f>F32+G32</f>
        <v>0</v>
      </c>
      <c r="F32" s="59"/>
      <c r="G32" s="59"/>
      <c r="H32" s="59">
        <f>I32+J32</f>
        <v>0</v>
      </c>
      <c r="I32" s="59"/>
      <c r="J32" s="59"/>
      <c r="K32" s="59">
        <f>L32+M32</f>
        <v>0</v>
      </c>
      <c r="L32" s="59"/>
      <c r="M32" s="59"/>
    </row>
    <row r="33" spans="2:13" s="11" customFormat="1" ht="15.75">
      <c r="B33" s="67" t="s">
        <v>65</v>
      </c>
      <c r="C33" s="68">
        <v>241</v>
      </c>
      <c r="D33" s="68" t="s">
        <v>155</v>
      </c>
      <c r="E33" s="69">
        <f>E34+E35+E36</f>
        <v>298828</v>
      </c>
      <c r="F33" s="69">
        <f aca="true" t="shared" si="8" ref="F33:M33">F34+F35+F36</f>
        <v>298828</v>
      </c>
      <c r="G33" s="69">
        <f t="shared" si="8"/>
        <v>0</v>
      </c>
      <c r="H33" s="69">
        <f t="shared" si="8"/>
        <v>298828</v>
      </c>
      <c r="I33" s="69">
        <f t="shared" si="8"/>
        <v>298828</v>
      </c>
      <c r="J33" s="69">
        <f t="shared" si="8"/>
        <v>0</v>
      </c>
      <c r="K33" s="69">
        <f t="shared" si="8"/>
        <v>298828</v>
      </c>
      <c r="L33" s="69">
        <f t="shared" si="8"/>
        <v>298828</v>
      </c>
      <c r="M33" s="69">
        <f t="shared" si="8"/>
        <v>0</v>
      </c>
    </row>
    <row r="34" spans="2:13" ht="15.75">
      <c r="B34" s="50" t="s">
        <v>12</v>
      </c>
      <c r="C34" s="51">
        <v>241</v>
      </c>
      <c r="D34" s="51" t="s">
        <v>156</v>
      </c>
      <c r="E34" s="59">
        <f>F34+G34</f>
        <v>0</v>
      </c>
      <c r="F34" s="59"/>
      <c r="G34" s="59"/>
      <c r="H34" s="59">
        <f>I34+J34</f>
        <v>0</v>
      </c>
      <c r="I34" s="59"/>
      <c r="J34" s="59"/>
      <c r="K34" s="59">
        <f>L34+M34</f>
        <v>0</v>
      </c>
      <c r="L34" s="59"/>
      <c r="M34" s="59"/>
    </row>
    <row r="35" spans="2:13" ht="31.5">
      <c r="B35" s="50" t="s">
        <v>13</v>
      </c>
      <c r="C35" s="51">
        <v>241</v>
      </c>
      <c r="D35" s="51" t="s">
        <v>157</v>
      </c>
      <c r="E35" s="59">
        <f>F35+G35</f>
        <v>95732</v>
      </c>
      <c r="F35" s="59">
        <v>95732</v>
      </c>
      <c r="G35" s="59"/>
      <c r="H35" s="59">
        <f>I35+J35</f>
        <v>95732</v>
      </c>
      <c r="I35" s="59">
        <f>45879.86+49852.14</f>
        <v>95732</v>
      </c>
      <c r="J35" s="59"/>
      <c r="K35" s="59">
        <f>L35+M35</f>
        <v>95732</v>
      </c>
      <c r="L35" s="59">
        <f>45879.86+49852.14</f>
        <v>95732</v>
      </c>
      <c r="M35" s="59"/>
    </row>
    <row r="36" spans="2:13" ht="15.75">
      <c r="B36" s="50" t="s">
        <v>14</v>
      </c>
      <c r="C36" s="51">
        <v>241</v>
      </c>
      <c r="D36" s="51" t="s">
        <v>158</v>
      </c>
      <c r="E36" s="59">
        <f>F36+G36</f>
        <v>203096</v>
      </c>
      <c r="F36" s="59">
        <v>203096</v>
      </c>
      <c r="G36" s="59"/>
      <c r="H36" s="59">
        <f>I36+J36</f>
        <v>203096</v>
      </c>
      <c r="I36" s="59">
        <v>203096</v>
      </c>
      <c r="J36" s="59"/>
      <c r="K36" s="59">
        <f>L36+M36</f>
        <v>203096</v>
      </c>
      <c r="L36" s="59">
        <v>203096</v>
      </c>
      <c r="M36" s="59"/>
    </row>
    <row r="37" spans="2:13" s="11" customFormat="1" ht="15.75">
      <c r="B37" s="67" t="s">
        <v>15</v>
      </c>
      <c r="C37" s="68">
        <v>241</v>
      </c>
      <c r="D37" s="68" t="s">
        <v>159</v>
      </c>
      <c r="E37" s="69">
        <f>F37+G37</f>
        <v>4604017</v>
      </c>
      <c r="F37" s="69">
        <f>4487331+97835+1510+17341</f>
        <v>4604017</v>
      </c>
      <c r="G37" s="69"/>
      <c r="H37" s="69">
        <f>I37+J37</f>
        <v>4733156.999999999</v>
      </c>
      <c r="I37" s="69">
        <f>1923339.07+10916.91+39512.06+2089861.93+11862.09+42932.67+599674+15058.27</f>
        <v>4733156.999999999</v>
      </c>
      <c r="J37" s="69"/>
      <c r="K37" s="69">
        <f>L37+M37</f>
        <v>4733156.999999999</v>
      </c>
      <c r="L37" s="69">
        <f>1923339.07+10916.91+39512.06+2089861.93+11862.09+42932.67+599674+15058.27</f>
        <v>4733156.999999999</v>
      </c>
      <c r="M37" s="69"/>
    </row>
    <row r="38" spans="2:13" s="10" customFormat="1" ht="15.75">
      <c r="B38" s="64" t="s">
        <v>16</v>
      </c>
      <c r="C38" s="65">
        <v>241</v>
      </c>
      <c r="D38" s="65" t="s">
        <v>160</v>
      </c>
      <c r="E38" s="66">
        <f>E40+E41+E44+E45+E46+E52</f>
        <v>3354685.29</v>
      </c>
      <c r="F38" s="66">
        <f aca="true" t="shared" si="9" ref="F38:M38">F40+F41+F44+F45+F46+F52</f>
        <v>3354685.29</v>
      </c>
      <c r="G38" s="66">
        <f t="shared" si="9"/>
        <v>0</v>
      </c>
      <c r="H38" s="66">
        <f t="shared" si="9"/>
        <v>3436643</v>
      </c>
      <c r="I38" s="66">
        <f t="shared" si="9"/>
        <v>3436643</v>
      </c>
      <c r="J38" s="66">
        <f t="shared" si="9"/>
        <v>0</v>
      </c>
      <c r="K38" s="66">
        <f t="shared" si="9"/>
        <v>3498497</v>
      </c>
      <c r="L38" s="66">
        <f t="shared" si="9"/>
        <v>3498497</v>
      </c>
      <c r="M38" s="66">
        <f t="shared" si="9"/>
        <v>0</v>
      </c>
    </row>
    <row r="39" spans="2:13" ht="15.75">
      <c r="B39" s="50" t="s">
        <v>125</v>
      </c>
      <c r="C39" s="51"/>
      <c r="D39" s="51"/>
      <c r="E39" s="59"/>
      <c r="F39" s="59"/>
      <c r="G39" s="59"/>
      <c r="H39" s="59"/>
      <c r="I39" s="59"/>
      <c r="J39" s="59"/>
      <c r="K39" s="59"/>
      <c r="L39" s="59"/>
      <c r="M39" s="59"/>
    </row>
    <row r="40" spans="2:13" s="11" customFormat="1" ht="15.75">
      <c r="B40" s="67" t="s">
        <v>17</v>
      </c>
      <c r="C40" s="68">
        <v>241</v>
      </c>
      <c r="D40" s="68" t="s">
        <v>161</v>
      </c>
      <c r="E40" s="69">
        <f>F40+G40</f>
        <v>30354</v>
      </c>
      <c r="F40" s="69">
        <f>30204+150</f>
        <v>30354</v>
      </c>
      <c r="G40" s="69"/>
      <c r="H40" s="69">
        <f>I40+J40</f>
        <v>30204</v>
      </c>
      <c r="I40" s="69">
        <v>30204</v>
      </c>
      <c r="J40" s="69"/>
      <c r="K40" s="69">
        <f>L40+M40</f>
        <v>30204</v>
      </c>
      <c r="L40" s="69">
        <v>30204</v>
      </c>
      <c r="M40" s="69"/>
    </row>
    <row r="41" spans="2:13" s="11" customFormat="1" ht="15.75">
      <c r="B41" s="67" t="s">
        <v>59</v>
      </c>
      <c r="C41" s="68">
        <v>241</v>
      </c>
      <c r="D41" s="68" t="s">
        <v>162</v>
      </c>
      <c r="E41" s="69">
        <f>F41+G41</f>
        <v>0</v>
      </c>
      <c r="F41" s="69">
        <f aca="true" t="shared" si="10" ref="F41:M41">F42+F43</f>
        <v>0</v>
      </c>
      <c r="G41" s="69">
        <f t="shared" si="10"/>
        <v>0</v>
      </c>
      <c r="H41" s="69">
        <f t="shared" si="10"/>
        <v>0</v>
      </c>
      <c r="I41" s="69">
        <f t="shared" si="10"/>
        <v>0</v>
      </c>
      <c r="J41" s="69">
        <f t="shared" si="10"/>
        <v>0</v>
      </c>
      <c r="K41" s="69">
        <f t="shared" si="10"/>
        <v>0</v>
      </c>
      <c r="L41" s="69">
        <f t="shared" si="10"/>
        <v>0</v>
      </c>
      <c r="M41" s="69">
        <f t="shared" si="10"/>
        <v>0</v>
      </c>
    </row>
    <row r="42" spans="2:13" ht="15.75">
      <c r="B42" s="50" t="s">
        <v>12</v>
      </c>
      <c r="C42" s="51">
        <v>241</v>
      </c>
      <c r="D42" s="51" t="s">
        <v>163</v>
      </c>
      <c r="E42" s="59"/>
      <c r="F42" s="59"/>
      <c r="G42" s="59"/>
      <c r="H42" s="59">
        <f>I42+J42</f>
        <v>0</v>
      </c>
      <c r="I42" s="59"/>
      <c r="J42" s="59"/>
      <c r="K42" s="59">
        <f>L42+M42</f>
        <v>0</v>
      </c>
      <c r="L42" s="59"/>
      <c r="M42" s="59"/>
    </row>
    <row r="43" spans="2:13" ht="15.75">
      <c r="B43" s="50" t="s">
        <v>18</v>
      </c>
      <c r="C43" s="51">
        <v>241</v>
      </c>
      <c r="D43" s="51" t="s">
        <v>164</v>
      </c>
      <c r="E43" s="59"/>
      <c r="F43" s="59"/>
      <c r="G43" s="59"/>
      <c r="H43" s="59">
        <f>I43+J43</f>
        <v>0</v>
      </c>
      <c r="I43" s="59"/>
      <c r="J43" s="59"/>
      <c r="K43" s="59">
        <f>L43+M43</f>
        <v>0</v>
      </c>
      <c r="L43" s="59"/>
      <c r="M43" s="59"/>
    </row>
    <row r="44" spans="2:13" s="11" customFormat="1" ht="15.75">
      <c r="B44" s="67" t="s">
        <v>19</v>
      </c>
      <c r="C44" s="68">
        <v>241</v>
      </c>
      <c r="D44" s="68" t="s">
        <v>165</v>
      </c>
      <c r="E44" s="69">
        <f>F44+G44</f>
        <v>2187051</v>
      </c>
      <c r="F44" s="69">
        <f>2144051+43000</f>
        <v>2187051</v>
      </c>
      <c r="G44" s="69"/>
      <c r="H44" s="69">
        <f>I44+J44</f>
        <v>2144051</v>
      </c>
      <c r="I44" s="69">
        <f>941020+1203031</f>
        <v>2144051</v>
      </c>
      <c r="J44" s="69"/>
      <c r="K44" s="69">
        <f>L44+M44</f>
        <v>2144051</v>
      </c>
      <c r="L44" s="69">
        <f>941020+1203031</f>
        <v>2144051</v>
      </c>
      <c r="M44" s="69"/>
    </row>
    <row r="45" spans="2:13" s="11" customFormat="1" ht="15.75">
      <c r="B45" s="67" t="s">
        <v>20</v>
      </c>
      <c r="C45" s="68">
        <v>241</v>
      </c>
      <c r="D45" s="68" t="s">
        <v>166</v>
      </c>
      <c r="E45" s="69">
        <f>F45+G45</f>
        <v>0</v>
      </c>
      <c r="F45" s="69"/>
      <c r="G45" s="69"/>
      <c r="H45" s="69">
        <f>I45+J45</f>
        <v>0</v>
      </c>
      <c r="I45" s="69"/>
      <c r="J45" s="69"/>
      <c r="K45" s="69">
        <f>L45+M45</f>
        <v>0</v>
      </c>
      <c r="L45" s="69"/>
      <c r="M45" s="69"/>
    </row>
    <row r="46" spans="2:13" s="11" customFormat="1" ht="31.5">
      <c r="B46" s="67" t="s">
        <v>239</v>
      </c>
      <c r="C46" s="68">
        <v>241</v>
      </c>
      <c r="D46" s="68" t="s">
        <v>167</v>
      </c>
      <c r="E46" s="69">
        <f>E47+E48+E49+E50+E51</f>
        <v>460469</v>
      </c>
      <c r="F46" s="69">
        <f aca="true" t="shared" si="11" ref="F46:M46">F47+F48+F49+F50+F51</f>
        <v>460469</v>
      </c>
      <c r="G46" s="69">
        <f t="shared" si="11"/>
        <v>0</v>
      </c>
      <c r="H46" s="69">
        <f t="shared" si="11"/>
        <v>745018</v>
      </c>
      <c r="I46" s="69">
        <f>I47+I48+I49+I50+I51</f>
        <v>745018</v>
      </c>
      <c r="J46" s="69">
        <f t="shared" si="11"/>
        <v>0</v>
      </c>
      <c r="K46" s="69">
        <f t="shared" si="11"/>
        <v>806872</v>
      </c>
      <c r="L46" s="69">
        <f t="shared" si="11"/>
        <v>806872</v>
      </c>
      <c r="M46" s="69">
        <f t="shared" si="11"/>
        <v>0</v>
      </c>
    </row>
    <row r="47" spans="1:13" ht="31.5">
      <c r="A47" s="19" t="s">
        <v>253</v>
      </c>
      <c r="B47" s="50" t="s">
        <v>21</v>
      </c>
      <c r="C47" s="51">
        <v>241</v>
      </c>
      <c r="D47" s="51" t="s">
        <v>168</v>
      </c>
      <c r="E47" s="59">
        <f>F47+G47</f>
        <v>75999</v>
      </c>
      <c r="F47" s="59">
        <f>74999+1000</f>
        <v>75999</v>
      </c>
      <c r="G47" s="59"/>
      <c r="H47" s="59">
        <f>I47+J47</f>
        <v>74999</v>
      </c>
      <c r="I47" s="59">
        <v>74999</v>
      </c>
      <c r="J47" s="59"/>
      <c r="K47" s="59">
        <f>L47+M47</f>
        <v>74999</v>
      </c>
      <c r="L47" s="59">
        <v>74999</v>
      </c>
      <c r="M47" s="59"/>
    </row>
    <row r="48" spans="2:13" ht="31.5">
      <c r="B48" s="50" t="s">
        <v>22</v>
      </c>
      <c r="C48" s="51">
        <v>241</v>
      </c>
      <c r="D48" s="51" t="s">
        <v>169</v>
      </c>
      <c r="E48" s="59">
        <f>F48+G48</f>
        <v>180000</v>
      </c>
      <c r="F48" s="59">
        <v>180000</v>
      </c>
      <c r="G48" s="59"/>
      <c r="H48" s="59">
        <f>I48+J48</f>
        <v>563949</v>
      </c>
      <c r="I48" s="59">
        <f>563949</f>
        <v>563949</v>
      </c>
      <c r="J48" s="59"/>
      <c r="K48" s="59">
        <f>L48+M48</f>
        <v>625803</v>
      </c>
      <c r="L48" s="59">
        <f>625803</f>
        <v>625803</v>
      </c>
      <c r="M48" s="59"/>
    </row>
    <row r="49" spans="2:13" ht="78.75">
      <c r="B49" s="50" t="s">
        <v>23</v>
      </c>
      <c r="C49" s="51">
        <v>241</v>
      </c>
      <c r="D49" s="51" t="s">
        <v>170</v>
      </c>
      <c r="E49" s="59">
        <f>F49+G49</f>
        <v>121726</v>
      </c>
      <c r="F49" s="59">
        <f>23326+98400</f>
        <v>121726</v>
      </c>
      <c r="G49" s="59"/>
      <c r="H49" s="59">
        <f>I49+J49</f>
        <v>23326</v>
      </c>
      <c r="I49" s="59">
        <v>23326</v>
      </c>
      <c r="J49" s="59"/>
      <c r="K49" s="59">
        <f>L49+M49</f>
        <v>23326</v>
      </c>
      <c r="L49" s="59">
        <v>23326</v>
      </c>
      <c r="M49" s="59"/>
    </row>
    <row r="50" spans="2:13" ht="63">
      <c r="B50" s="50" t="s">
        <v>24</v>
      </c>
      <c r="C50" s="51">
        <v>241</v>
      </c>
      <c r="D50" s="51" t="s">
        <v>171</v>
      </c>
      <c r="E50" s="59">
        <f>F50+G50</f>
        <v>41629</v>
      </c>
      <c r="F50" s="59">
        <f>36000+5629</f>
        <v>41629</v>
      </c>
      <c r="G50" s="59"/>
      <c r="H50" s="59">
        <f>I50+J50</f>
        <v>41629</v>
      </c>
      <c r="I50" s="59">
        <f>17253.11+18746.89+5629</f>
        <v>41629</v>
      </c>
      <c r="J50" s="59"/>
      <c r="K50" s="59">
        <f>L50+M50</f>
        <v>41629</v>
      </c>
      <c r="L50" s="59">
        <f>17253.11+18746.89+5629</f>
        <v>41629</v>
      </c>
      <c r="M50" s="59"/>
    </row>
    <row r="51" spans="2:13" ht="15.75">
      <c r="B51" s="50" t="s">
        <v>25</v>
      </c>
      <c r="C51" s="51">
        <v>241</v>
      </c>
      <c r="D51" s="51" t="s">
        <v>172</v>
      </c>
      <c r="E51" s="59">
        <f>F51+G51</f>
        <v>41115</v>
      </c>
      <c r="F51" s="59">
        <f>41115</f>
        <v>41115</v>
      </c>
      <c r="G51" s="59"/>
      <c r="H51" s="59">
        <f>I51+J51</f>
        <v>41115</v>
      </c>
      <c r="I51" s="59">
        <v>41115</v>
      </c>
      <c r="J51" s="59"/>
      <c r="K51" s="59">
        <f>L51+M51</f>
        <v>41115</v>
      </c>
      <c r="L51" s="59">
        <v>41115</v>
      </c>
      <c r="M51" s="59"/>
    </row>
    <row r="52" spans="2:13" s="11" customFormat="1" ht="15.75">
      <c r="B52" s="67" t="s">
        <v>60</v>
      </c>
      <c r="C52" s="68">
        <v>241</v>
      </c>
      <c r="D52" s="68" t="s">
        <v>173</v>
      </c>
      <c r="E52" s="69">
        <f>E53+E54+E55+E56+E57+E58</f>
        <v>676811.29</v>
      </c>
      <c r="F52" s="69">
        <f aca="true" t="shared" si="12" ref="F52:M52">F53+F54+F55+F56+F57+F58</f>
        <v>676811.29</v>
      </c>
      <c r="G52" s="69">
        <f t="shared" si="12"/>
        <v>0</v>
      </c>
      <c r="H52" s="69">
        <f t="shared" si="12"/>
        <v>517370</v>
      </c>
      <c r="I52" s="69">
        <f t="shared" si="12"/>
        <v>517370</v>
      </c>
      <c r="J52" s="69">
        <f t="shared" si="12"/>
        <v>0</v>
      </c>
      <c r="K52" s="69">
        <f t="shared" si="12"/>
        <v>517370</v>
      </c>
      <c r="L52" s="69">
        <f t="shared" si="12"/>
        <v>517370</v>
      </c>
      <c r="M52" s="69">
        <f t="shared" si="12"/>
        <v>0</v>
      </c>
    </row>
    <row r="53" spans="2:13" ht="47.25">
      <c r="B53" s="50" t="s">
        <v>26</v>
      </c>
      <c r="C53" s="51">
        <v>241</v>
      </c>
      <c r="D53" s="51" t="s">
        <v>174</v>
      </c>
      <c r="E53" s="59">
        <f>F53+G53</f>
        <v>0</v>
      </c>
      <c r="F53" s="59"/>
      <c r="G53" s="59"/>
      <c r="H53" s="59">
        <f aca="true" t="shared" si="13" ref="H53:H58">I53+J53</f>
        <v>0</v>
      </c>
      <c r="I53" s="59"/>
      <c r="J53" s="59"/>
      <c r="K53" s="59">
        <f aca="true" t="shared" si="14" ref="K53:K58">L53+M53</f>
        <v>0</v>
      </c>
      <c r="L53" s="59"/>
      <c r="M53" s="59"/>
    </row>
    <row r="54" spans="2:13" ht="15.75">
      <c r="B54" s="50" t="s">
        <v>27</v>
      </c>
      <c r="C54" s="51">
        <v>241</v>
      </c>
      <c r="D54" s="51" t="s">
        <v>175</v>
      </c>
      <c r="E54" s="59">
        <f aca="true" t="shared" si="15" ref="E54:E64">F54+G54</f>
        <v>0</v>
      </c>
      <c r="F54" s="59"/>
      <c r="G54" s="59"/>
      <c r="H54" s="59">
        <f t="shared" si="13"/>
        <v>0</v>
      </c>
      <c r="I54" s="59"/>
      <c r="J54" s="59"/>
      <c r="K54" s="59">
        <f t="shared" si="14"/>
        <v>0</v>
      </c>
      <c r="L54" s="59"/>
      <c r="M54" s="59"/>
    </row>
    <row r="55" spans="2:13" ht="15.75">
      <c r="B55" s="50" t="s">
        <v>28</v>
      </c>
      <c r="C55" s="51">
        <v>241</v>
      </c>
      <c r="D55" s="51" t="s">
        <v>176</v>
      </c>
      <c r="E55" s="59">
        <f t="shared" si="15"/>
        <v>26387</v>
      </c>
      <c r="F55" s="59">
        <v>26387</v>
      </c>
      <c r="G55" s="59"/>
      <c r="H55" s="59">
        <f t="shared" si="13"/>
        <v>26387</v>
      </c>
      <c r="I55" s="59">
        <v>26387</v>
      </c>
      <c r="J55" s="59"/>
      <c r="K55" s="59">
        <f t="shared" si="14"/>
        <v>26387</v>
      </c>
      <c r="L55" s="59">
        <v>26387</v>
      </c>
      <c r="M55" s="59"/>
    </row>
    <row r="56" spans="2:13" ht="15.75">
      <c r="B56" s="50" t="s">
        <v>12</v>
      </c>
      <c r="C56" s="51">
        <v>241</v>
      </c>
      <c r="D56" s="51" t="s">
        <v>177</v>
      </c>
      <c r="E56" s="59">
        <f t="shared" si="15"/>
        <v>0</v>
      </c>
      <c r="F56" s="59"/>
      <c r="G56" s="59"/>
      <c r="H56" s="59">
        <f t="shared" si="13"/>
        <v>0</v>
      </c>
      <c r="I56" s="59"/>
      <c r="J56" s="59"/>
      <c r="K56" s="59">
        <f t="shared" si="14"/>
        <v>0</v>
      </c>
      <c r="L56" s="59"/>
      <c r="M56" s="59"/>
    </row>
    <row r="57" spans="2:13" ht="15.75">
      <c r="B57" s="50" t="s">
        <v>29</v>
      </c>
      <c r="C57" s="51">
        <v>241</v>
      </c>
      <c r="D57" s="51" t="s">
        <v>178</v>
      </c>
      <c r="E57" s="59">
        <f t="shared" si="15"/>
        <v>68075</v>
      </c>
      <c r="F57" s="59">
        <v>68075</v>
      </c>
      <c r="G57" s="59"/>
      <c r="H57" s="59">
        <f t="shared" si="13"/>
        <v>68075</v>
      </c>
      <c r="I57" s="59">
        <v>68075</v>
      </c>
      <c r="J57" s="59"/>
      <c r="K57" s="59">
        <f t="shared" si="14"/>
        <v>68075</v>
      </c>
      <c r="L57" s="59">
        <v>68075</v>
      </c>
      <c r="M57" s="59"/>
    </row>
    <row r="58" spans="1:13" ht="15.75">
      <c r="A58" s="19" t="s">
        <v>252</v>
      </c>
      <c r="B58" s="50" t="s">
        <v>30</v>
      </c>
      <c r="C58" s="51">
        <v>241</v>
      </c>
      <c r="D58" s="51" t="s">
        <v>179</v>
      </c>
      <c r="E58" s="59">
        <f t="shared" si="15"/>
        <v>582349.29</v>
      </c>
      <c r="F58" s="59">
        <f>142000+230908+149441.29+10000+50000</f>
        <v>582349.29</v>
      </c>
      <c r="G58" s="59"/>
      <c r="H58" s="59">
        <f t="shared" si="13"/>
        <v>422908</v>
      </c>
      <c r="I58" s="59">
        <f>68053.94+73946.06+50000+230908</f>
        <v>422908</v>
      </c>
      <c r="J58" s="59"/>
      <c r="K58" s="59">
        <f t="shared" si="14"/>
        <v>422908</v>
      </c>
      <c r="L58" s="59">
        <f>68053.94+73946.06+50000+230908</f>
        <v>422908</v>
      </c>
      <c r="M58" s="59"/>
    </row>
    <row r="59" spans="2:13" s="10" customFormat="1" ht="15.75">
      <c r="B59" s="64" t="s">
        <v>57</v>
      </c>
      <c r="C59" s="65">
        <v>241</v>
      </c>
      <c r="D59" s="65" t="s">
        <v>180</v>
      </c>
      <c r="E59" s="66">
        <f>E61+E62+E63+E64</f>
        <v>0</v>
      </c>
      <c r="F59" s="66">
        <f aca="true" t="shared" si="16" ref="F59:M59">F61+F62+F63+F64</f>
        <v>0</v>
      </c>
      <c r="G59" s="66">
        <f t="shared" si="16"/>
        <v>0</v>
      </c>
      <c r="H59" s="66">
        <f t="shared" si="16"/>
        <v>0</v>
      </c>
      <c r="I59" s="66">
        <f t="shared" si="16"/>
        <v>0</v>
      </c>
      <c r="J59" s="66">
        <f t="shared" si="16"/>
        <v>0</v>
      </c>
      <c r="K59" s="66">
        <f t="shared" si="16"/>
        <v>0</v>
      </c>
      <c r="L59" s="66">
        <f t="shared" si="16"/>
        <v>0</v>
      </c>
      <c r="M59" s="66">
        <f t="shared" si="16"/>
        <v>0</v>
      </c>
    </row>
    <row r="60" spans="2:13" ht="15.75">
      <c r="B60" s="50" t="s">
        <v>125</v>
      </c>
      <c r="C60" s="51"/>
      <c r="D60" s="51"/>
      <c r="E60" s="59">
        <f t="shared" si="15"/>
        <v>0</v>
      </c>
      <c r="F60" s="59"/>
      <c r="G60" s="59"/>
      <c r="H60" s="59"/>
      <c r="I60" s="59"/>
      <c r="J60" s="59"/>
      <c r="K60" s="59"/>
      <c r="L60" s="59"/>
      <c r="M60" s="59"/>
    </row>
    <row r="61" spans="1:13" ht="47.25">
      <c r="A61" s="17"/>
      <c r="B61" s="50" t="s">
        <v>61</v>
      </c>
      <c r="C61" s="51">
        <v>241</v>
      </c>
      <c r="D61" s="51" t="s">
        <v>181</v>
      </c>
      <c r="E61" s="59">
        <f t="shared" si="15"/>
        <v>0</v>
      </c>
      <c r="F61" s="59"/>
      <c r="G61" s="59"/>
      <c r="H61" s="59">
        <f>I61+J61</f>
        <v>0</v>
      </c>
      <c r="I61" s="59"/>
      <c r="J61" s="59"/>
      <c r="K61" s="59">
        <f>L61+M61</f>
        <v>0</v>
      </c>
      <c r="L61" s="59"/>
      <c r="M61" s="59"/>
    </row>
    <row r="62" spans="1:13" ht="31.5">
      <c r="A62" s="17"/>
      <c r="B62" s="50" t="s">
        <v>31</v>
      </c>
      <c r="C62" s="51">
        <v>241</v>
      </c>
      <c r="D62" s="51" t="s">
        <v>182</v>
      </c>
      <c r="E62" s="59">
        <f t="shared" si="15"/>
        <v>0</v>
      </c>
      <c r="F62" s="59"/>
      <c r="G62" s="59"/>
      <c r="H62" s="59">
        <f>I62+J62</f>
        <v>0</v>
      </c>
      <c r="I62" s="59"/>
      <c r="J62" s="59"/>
      <c r="K62" s="59">
        <f>L62+M62</f>
        <v>0</v>
      </c>
      <c r="L62" s="59"/>
      <c r="M62" s="59"/>
    </row>
    <row r="63" spans="1:13" ht="31.5">
      <c r="A63" s="17"/>
      <c r="B63" s="50" t="s">
        <v>32</v>
      </c>
      <c r="C63" s="51">
        <v>241</v>
      </c>
      <c r="D63" s="51" t="s">
        <v>183</v>
      </c>
      <c r="E63" s="59">
        <f t="shared" si="15"/>
        <v>0</v>
      </c>
      <c r="F63" s="59"/>
      <c r="G63" s="59"/>
      <c r="H63" s="59">
        <f>I63+J63</f>
        <v>0</v>
      </c>
      <c r="I63" s="59"/>
      <c r="J63" s="59"/>
      <c r="K63" s="59">
        <f>L63+M63</f>
        <v>0</v>
      </c>
      <c r="L63" s="59"/>
      <c r="M63" s="59"/>
    </row>
    <row r="64" spans="1:13" ht="31.5">
      <c r="A64" s="17"/>
      <c r="B64" s="50" t="s">
        <v>33</v>
      </c>
      <c r="C64" s="51">
        <v>241</v>
      </c>
      <c r="D64" s="51" t="s">
        <v>184</v>
      </c>
      <c r="E64" s="59">
        <f t="shared" si="15"/>
        <v>0</v>
      </c>
      <c r="F64" s="59"/>
      <c r="G64" s="59"/>
      <c r="H64" s="59">
        <f>I64+J64</f>
        <v>0</v>
      </c>
      <c r="I64" s="59"/>
      <c r="J64" s="59"/>
      <c r="K64" s="59">
        <f>L64+M64</f>
        <v>0</v>
      </c>
      <c r="L64" s="59"/>
      <c r="M64" s="59"/>
    </row>
    <row r="65" spans="1:13" s="10" customFormat="1" ht="19.5">
      <c r="A65" s="15"/>
      <c r="B65" s="64" t="s">
        <v>58</v>
      </c>
      <c r="C65" s="65">
        <v>241</v>
      </c>
      <c r="D65" s="65" t="s">
        <v>185</v>
      </c>
      <c r="E65" s="66">
        <f>E67+E68</f>
        <v>5000</v>
      </c>
      <c r="F65" s="66">
        <f aca="true" t="shared" si="17" ref="F65:M65">F67+F68</f>
        <v>5000</v>
      </c>
      <c r="G65" s="66">
        <f t="shared" si="17"/>
        <v>0</v>
      </c>
      <c r="H65" s="66">
        <f t="shared" si="17"/>
        <v>5000</v>
      </c>
      <c r="I65" s="66">
        <f t="shared" si="17"/>
        <v>5000</v>
      </c>
      <c r="J65" s="66">
        <f t="shared" si="17"/>
        <v>0</v>
      </c>
      <c r="K65" s="66">
        <f t="shared" si="17"/>
        <v>5000</v>
      </c>
      <c r="L65" s="66">
        <f t="shared" si="17"/>
        <v>5000</v>
      </c>
      <c r="M65" s="66">
        <f t="shared" si="17"/>
        <v>0</v>
      </c>
    </row>
    <row r="66" spans="1:13" ht="18.75">
      <c r="A66" s="16"/>
      <c r="B66" s="50" t="s">
        <v>125</v>
      </c>
      <c r="C66" s="51"/>
      <c r="D66" s="51"/>
      <c r="E66" s="59"/>
      <c r="F66" s="59"/>
      <c r="G66" s="59"/>
      <c r="H66" s="59">
        <f>I66+J66</f>
        <v>0</v>
      </c>
      <c r="I66" s="59"/>
      <c r="J66" s="59"/>
      <c r="K66" s="59"/>
      <c r="L66" s="59"/>
      <c r="M66" s="59"/>
    </row>
    <row r="67" spans="1:13" ht="18.75">
      <c r="A67" s="17"/>
      <c r="B67" s="50" t="s">
        <v>34</v>
      </c>
      <c r="C67" s="51">
        <v>241</v>
      </c>
      <c r="D67" s="51" t="s">
        <v>186</v>
      </c>
      <c r="E67" s="59">
        <f aca="true" t="shared" si="18" ref="E67:E73">F67+G67</f>
        <v>5000</v>
      </c>
      <c r="F67" s="59">
        <v>5000</v>
      </c>
      <c r="G67" s="59"/>
      <c r="H67" s="59">
        <f>I67+J67</f>
        <v>5000</v>
      </c>
      <c r="I67" s="59">
        <v>5000</v>
      </c>
      <c r="J67" s="59"/>
      <c r="K67" s="59">
        <f>L67+M67</f>
        <v>5000</v>
      </c>
      <c r="L67" s="59">
        <v>5000</v>
      </c>
      <c r="M67" s="59"/>
    </row>
    <row r="68" spans="1:13" ht="31.5">
      <c r="A68" s="17"/>
      <c r="B68" s="50" t="s">
        <v>35</v>
      </c>
      <c r="C68" s="51">
        <v>241</v>
      </c>
      <c r="D68" s="51" t="s">
        <v>187</v>
      </c>
      <c r="E68" s="59">
        <f t="shared" si="18"/>
        <v>0</v>
      </c>
      <c r="F68" s="59"/>
      <c r="G68" s="59"/>
      <c r="H68" s="59">
        <f>I68+J68</f>
        <v>0</v>
      </c>
      <c r="I68" s="59"/>
      <c r="J68" s="59"/>
      <c r="K68" s="59">
        <f>L68+M68</f>
        <v>0</v>
      </c>
      <c r="L68" s="59"/>
      <c r="M68" s="59"/>
    </row>
    <row r="69" spans="2:13" s="10" customFormat="1" ht="15.75">
      <c r="B69" s="64" t="s">
        <v>66</v>
      </c>
      <c r="C69" s="65">
        <v>241</v>
      </c>
      <c r="D69" s="65" t="s">
        <v>188</v>
      </c>
      <c r="E69" s="66">
        <f>E70+E71+E72+E73</f>
        <v>27500</v>
      </c>
      <c r="F69" s="66">
        <f aca="true" t="shared" si="19" ref="F69:M69">F70+F71+F72+F73</f>
        <v>27500</v>
      </c>
      <c r="G69" s="66">
        <f t="shared" si="19"/>
        <v>0</v>
      </c>
      <c r="H69" s="66">
        <f t="shared" si="19"/>
        <v>14514</v>
      </c>
      <c r="I69" s="66">
        <f t="shared" si="19"/>
        <v>14514</v>
      </c>
      <c r="J69" s="66">
        <f t="shared" si="19"/>
        <v>0</v>
      </c>
      <c r="K69" s="66">
        <f t="shared" si="19"/>
        <v>14514</v>
      </c>
      <c r="L69" s="66">
        <f t="shared" si="19"/>
        <v>14514</v>
      </c>
      <c r="M69" s="66">
        <f t="shared" si="19"/>
        <v>0</v>
      </c>
    </row>
    <row r="70" spans="1:13" ht="63">
      <c r="A70" s="19" t="s">
        <v>250</v>
      </c>
      <c r="B70" s="50" t="s">
        <v>36</v>
      </c>
      <c r="C70" s="51">
        <v>241</v>
      </c>
      <c r="D70" s="51" t="s">
        <v>189</v>
      </c>
      <c r="E70" s="59">
        <f t="shared" si="18"/>
        <v>15000</v>
      </c>
      <c r="F70" s="59">
        <v>15000</v>
      </c>
      <c r="G70" s="59"/>
      <c r="H70" s="59">
        <f>I70+J70</f>
        <v>2014</v>
      </c>
      <c r="I70" s="59">
        <v>2014</v>
      </c>
      <c r="J70" s="59"/>
      <c r="K70" s="59">
        <f>L70+M70</f>
        <v>2014</v>
      </c>
      <c r="L70" s="59">
        <v>2014</v>
      </c>
      <c r="M70" s="59"/>
    </row>
    <row r="71" spans="2:13" ht="15.75">
      <c r="B71" s="50" t="s">
        <v>37</v>
      </c>
      <c r="C71" s="51">
        <v>241</v>
      </c>
      <c r="D71" s="51" t="s">
        <v>190</v>
      </c>
      <c r="E71" s="59">
        <f t="shared" si="18"/>
        <v>0</v>
      </c>
      <c r="F71" s="59"/>
      <c r="G71" s="59"/>
      <c r="H71" s="59">
        <f>I71+J71</f>
        <v>0</v>
      </c>
      <c r="I71" s="59"/>
      <c r="J71" s="59"/>
      <c r="K71" s="59">
        <f>L71+M71</f>
        <v>0</v>
      </c>
      <c r="L71" s="59"/>
      <c r="M71" s="59"/>
    </row>
    <row r="72" spans="2:13" ht="63">
      <c r="B72" s="50" t="s">
        <v>38</v>
      </c>
      <c r="C72" s="51">
        <v>241</v>
      </c>
      <c r="D72" s="51" t="s">
        <v>191</v>
      </c>
      <c r="E72" s="59">
        <f t="shared" si="18"/>
        <v>12500</v>
      </c>
      <c r="F72" s="59">
        <f>12500</f>
        <v>12500</v>
      </c>
      <c r="G72" s="59"/>
      <c r="H72" s="59">
        <f>I72+J72</f>
        <v>12500</v>
      </c>
      <c r="I72" s="59">
        <f>5990.66+6509.34</f>
        <v>12500</v>
      </c>
      <c r="J72" s="59"/>
      <c r="K72" s="59">
        <f>L72+M72</f>
        <v>12500</v>
      </c>
      <c r="L72" s="59">
        <f>5990.66+6509.34</f>
        <v>12500</v>
      </c>
      <c r="M72" s="59"/>
    </row>
    <row r="73" spans="2:13" ht="15.75">
      <c r="B73" s="50" t="s">
        <v>39</v>
      </c>
      <c r="C73" s="51">
        <v>241</v>
      </c>
      <c r="D73" s="51" t="s">
        <v>192</v>
      </c>
      <c r="E73" s="59">
        <f t="shared" si="18"/>
        <v>0</v>
      </c>
      <c r="F73" s="59"/>
      <c r="G73" s="59"/>
      <c r="H73" s="59">
        <f>I73+J73</f>
        <v>0</v>
      </c>
      <c r="I73" s="59"/>
      <c r="J73" s="59"/>
      <c r="K73" s="59">
        <f>L73+M73</f>
        <v>0</v>
      </c>
      <c r="L73" s="59"/>
      <c r="M73" s="59"/>
    </row>
    <row r="74" spans="2:13" s="10" customFormat="1" ht="31.5">
      <c r="B74" s="64" t="s">
        <v>40</v>
      </c>
      <c r="C74" s="65">
        <v>241</v>
      </c>
      <c r="D74" s="65" t="s">
        <v>193</v>
      </c>
      <c r="E74" s="66">
        <f>E75+E82+E83+E84</f>
        <v>1257889.48</v>
      </c>
      <c r="F74" s="66">
        <f aca="true" t="shared" si="20" ref="F74:M74">F75+F82+F83+F84</f>
        <v>1257889.48</v>
      </c>
      <c r="G74" s="66">
        <f t="shared" si="20"/>
        <v>0</v>
      </c>
      <c r="H74" s="66">
        <f t="shared" si="20"/>
        <v>1615453</v>
      </c>
      <c r="I74" s="66">
        <f t="shared" si="20"/>
        <v>1615453</v>
      </c>
      <c r="J74" s="66">
        <f t="shared" si="20"/>
        <v>0</v>
      </c>
      <c r="K74" s="66">
        <f t="shared" si="20"/>
        <v>1215453</v>
      </c>
      <c r="L74" s="66">
        <f t="shared" si="20"/>
        <v>1215453</v>
      </c>
      <c r="M74" s="66">
        <f t="shared" si="20"/>
        <v>0</v>
      </c>
    </row>
    <row r="75" spans="2:13" s="11" customFormat="1" ht="31.5">
      <c r="B75" s="67" t="s">
        <v>62</v>
      </c>
      <c r="C75" s="68">
        <v>241</v>
      </c>
      <c r="D75" s="68" t="s">
        <v>194</v>
      </c>
      <c r="E75" s="69">
        <f>E76+E77+E78+E79+E80+E81</f>
        <v>1118093</v>
      </c>
      <c r="F75" s="69">
        <f aca="true" t="shared" si="21" ref="F75:M75">F76+F77+F78+F79+F80+F81</f>
        <v>1118093</v>
      </c>
      <c r="G75" s="69">
        <f t="shared" si="21"/>
        <v>0</v>
      </c>
      <c r="H75" s="69">
        <f t="shared" si="21"/>
        <v>1520752</v>
      </c>
      <c r="I75" s="69">
        <f t="shared" si="21"/>
        <v>1520752</v>
      </c>
      <c r="J75" s="69">
        <f t="shared" si="21"/>
        <v>0</v>
      </c>
      <c r="K75" s="69">
        <f t="shared" si="21"/>
        <v>1120752</v>
      </c>
      <c r="L75" s="69">
        <f t="shared" si="21"/>
        <v>1120752</v>
      </c>
      <c r="M75" s="69">
        <f t="shared" si="21"/>
        <v>0</v>
      </c>
    </row>
    <row r="76" spans="2:13" ht="63">
      <c r="B76" s="50" t="s">
        <v>41</v>
      </c>
      <c r="C76" s="51">
        <v>241</v>
      </c>
      <c r="D76" s="51" t="s">
        <v>195</v>
      </c>
      <c r="E76" s="59">
        <f aca="true" t="shared" si="22" ref="E76:E81">F76+G76</f>
        <v>0</v>
      </c>
      <c r="F76" s="59"/>
      <c r="G76" s="59"/>
      <c r="H76" s="59">
        <f aca="true" t="shared" si="23" ref="H76:H81">I76+J76</f>
        <v>0</v>
      </c>
      <c r="I76" s="59"/>
      <c r="J76" s="59"/>
      <c r="K76" s="59">
        <f aca="true" t="shared" si="24" ref="K76:K81">L76+M76</f>
        <v>0</v>
      </c>
      <c r="L76" s="59"/>
      <c r="M76" s="59"/>
    </row>
    <row r="77" spans="2:13" ht="15.75">
      <c r="B77" s="50" t="s">
        <v>42</v>
      </c>
      <c r="C77" s="51">
        <v>241</v>
      </c>
      <c r="D77" s="51" t="s">
        <v>196</v>
      </c>
      <c r="E77" s="59">
        <f t="shared" si="22"/>
        <v>0</v>
      </c>
      <c r="F77" s="59"/>
      <c r="G77" s="59"/>
      <c r="H77" s="59">
        <f t="shared" si="23"/>
        <v>0</v>
      </c>
      <c r="I77" s="59"/>
      <c r="J77" s="59"/>
      <c r="K77" s="59">
        <f t="shared" si="24"/>
        <v>0</v>
      </c>
      <c r="L77" s="59"/>
      <c r="M77" s="59"/>
    </row>
    <row r="78" spans="2:13" ht="15.75">
      <c r="B78" s="50" t="s">
        <v>43</v>
      </c>
      <c r="C78" s="51">
        <v>241</v>
      </c>
      <c r="D78" s="51" t="s">
        <v>197</v>
      </c>
      <c r="E78" s="59">
        <f t="shared" si="22"/>
        <v>450000</v>
      </c>
      <c r="F78" s="59">
        <f>450000</f>
        <v>450000</v>
      </c>
      <c r="G78" s="59"/>
      <c r="H78" s="59">
        <f t="shared" si="23"/>
        <v>452659</v>
      </c>
      <c r="I78" s="59">
        <f>216938.23+235720.77</f>
        <v>452659</v>
      </c>
      <c r="J78" s="59"/>
      <c r="K78" s="59">
        <f t="shared" si="24"/>
        <v>452659</v>
      </c>
      <c r="L78" s="59">
        <f>216938.23+235720.77</f>
        <v>452659</v>
      </c>
      <c r="M78" s="59"/>
    </row>
    <row r="79" spans="2:13" ht="15.75">
      <c r="B79" s="50" t="s">
        <v>44</v>
      </c>
      <c r="C79" s="51">
        <v>241</v>
      </c>
      <c r="D79" s="51" t="s">
        <v>198</v>
      </c>
      <c r="E79" s="59">
        <f t="shared" si="22"/>
        <v>169892</v>
      </c>
      <c r="F79" s="59">
        <f>160000+9892</f>
        <v>169892</v>
      </c>
      <c r="G79" s="59"/>
      <c r="H79" s="59">
        <f t="shared" si="23"/>
        <v>169892</v>
      </c>
      <c r="I79" s="59">
        <f>76680.5+83319.5+9892</f>
        <v>169892</v>
      </c>
      <c r="J79" s="59"/>
      <c r="K79" s="59">
        <f t="shared" si="24"/>
        <v>169892</v>
      </c>
      <c r="L79" s="59">
        <f>76680.5+83319.5+9892</f>
        <v>169892</v>
      </c>
      <c r="M79" s="59"/>
    </row>
    <row r="80" spans="1:13" ht="15.75">
      <c r="A80" s="19" t="s">
        <v>251</v>
      </c>
      <c r="B80" s="50" t="s">
        <v>45</v>
      </c>
      <c r="C80" s="51">
        <v>241</v>
      </c>
      <c r="D80" s="51" t="s">
        <v>199</v>
      </c>
      <c r="E80" s="59">
        <f t="shared" si="22"/>
        <v>461440</v>
      </c>
      <c r="F80" s="59">
        <f>444228+17212</f>
        <v>461440</v>
      </c>
      <c r="G80" s="59"/>
      <c r="H80" s="59">
        <f t="shared" si="23"/>
        <v>461440</v>
      </c>
      <c r="I80" s="59">
        <f>212897.65+231330.35+17212</f>
        <v>461440</v>
      </c>
      <c r="J80" s="59"/>
      <c r="K80" s="59">
        <f t="shared" si="24"/>
        <v>461440</v>
      </c>
      <c r="L80" s="59">
        <f>212897.65+231330.35+17212</f>
        <v>461440</v>
      </c>
      <c r="M80" s="59"/>
    </row>
    <row r="81" spans="2:13" ht="31.5">
      <c r="B81" s="50" t="s">
        <v>46</v>
      </c>
      <c r="C81" s="51">
        <v>241</v>
      </c>
      <c r="D81" s="51" t="s">
        <v>200</v>
      </c>
      <c r="E81" s="59">
        <f t="shared" si="22"/>
        <v>36761</v>
      </c>
      <c r="F81" s="59">
        <v>36761</v>
      </c>
      <c r="G81" s="59"/>
      <c r="H81" s="59">
        <f t="shared" si="23"/>
        <v>436761</v>
      </c>
      <c r="I81" s="59">
        <f>400000+36761</f>
        <v>436761</v>
      </c>
      <c r="J81" s="59"/>
      <c r="K81" s="59">
        <f t="shared" si="24"/>
        <v>36761</v>
      </c>
      <c r="L81" s="59">
        <v>36761</v>
      </c>
      <c r="M81" s="59"/>
    </row>
    <row r="82" spans="2:13" s="11" customFormat="1" ht="15.75">
      <c r="B82" s="67" t="s">
        <v>47</v>
      </c>
      <c r="C82" s="68">
        <v>241</v>
      </c>
      <c r="D82" s="68" t="s">
        <v>201</v>
      </c>
      <c r="E82" s="69"/>
      <c r="F82" s="69"/>
      <c r="G82" s="69"/>
      <c r="H82" s="69"/>
      <c r="I82" s="69"/>
      <c r="J82" s="69"/>
      <c r="K82" s="69"/>
      <c r="L82" s="69"/>
      <c r="M82" s="69"/>
    </row>
    <row r="83" spans="2:13" s="11" customFormat="1" ht="31.5">
      <c r="B83" s="67" t="s">
        <v>48</v>
      </c>
      <c r="C83" s="68">
        <v>241</v>
      </c>
      <c r="D83" s="68" t="s">
        <v>202</v>
      </c>
      <c r="E83" s="69"/>
      <c r="F83" s="69"/>
      <c r="G83" s="69"/>
      <c r="H83" s="69"/>
      <c r="I83" s="69"/>
      <c r="J83" s="69"/>
      <c r="K83" s="69"/>
      <c r="L83" s="69"/>
      <c r="M83" s="69"/>
    </row>
    <row r="84" spans="2:13" s="11" customFormat="1" ht="31.5">
      <c r="B84" s="67" t="s">
        <v>63</v>
      </c>
      <c r="C84" s="68">
        <v>241</v>
      </c>
      <c r="D84" s="68" t="s">
        <v>203</v>
      </c>
      <c r="E84" s="69">
        <f>E85+E86+E87+E88+E89</f>
        <v>139796.47999999998</v>
      </c>
      <c r="F84" s="69">
        <f aca="true" t="shared" si="25" ref="F84:M84">F85+F86+F87+F88+F89</f>
        <v>139796.47999999998</v>
      </c>
      <c r="G84" s="69">
        <f t="shared" si="25"/>
        <v>0</v>
      </c>
      <c r="H84" s="69">
        <f t="shared" si="25"/>
        <v>94701</v>
      </c>
      <c r="I84" s="69">
        <f t="shared" si="25"/>
        <v>94701</v>
      </c>
      <c r="J84" s="69">
        <f t="shared" si="25"/>
        <v>0</v>
      </c>
      <c r="K84" s="69">
        <f t="shared" si="25"/>
        <v>94701</v>
      </c>
      <c r="L84" s="69">
        <f t="shared" si="25"/>
        <v>94701</v>
      </c>
      <c r="M84" s="69">
        <f t="shared" si="25"/>
        <v>0</v>
      </c>
    </row>
    <row r="85" spans="2:13" ht="15.75">
      <c r="B85" s="50" t="s">
        <v>49</v>
      </c>
      <c r="C85" s="51">
        <v>241</v>
      </c>
      <c r="D85" s="51" t="s">
        <v>204</v>
      </c>
      <c r="E85" s="59">
        <f>F85+G85</f>
        <v>5455</v>
      </c>
      <c r="F85" s="59">
        <v>5455</v>
      </c>
      <c r="G85" s="59"/>
      <c r="H85" s="59">
        <f>I85+J85</f>
        <v>5455</v>
      </c>
      <c r="I85" s="59">
        <v>5455</v>
      </c>
      <c r="J85" s="59"/>
      <c r="K85" s="59">
        <f>L85+M85</f>
        <v>5455</v>
      </c>
      <c r="L85" s="59">
        <v>5455</v>
      </c>
      <c r="M85" s="59"/>
    </row>
    <row r="86" spans="1:13" ht="15.75">
      <c r="A86" s="19" t="s">
        <v>258</v>
      </c>
      <c r="B86" s="50" t="s">
        <v>50</v>
      </c>
      <c r="C86" s="51">
        <v>241</v>
      </c>
      <c r="D86" s="51" t="s">
        <v>205</v>
      </c>
      <c r="E86" s="59">
        <f>F86+G86</f>
        <v>0</v>
      </c>
      <c r="F86" s="59"/>
      <c r="G86" s="59"/>
      <c r="H86" s="59">
        <f>I86+J86</f>
        <v>0</v>
      </c>
      <c r="I86" s="59"/>
      <c r="J86" s="59"/>
      <c r="K86" s="59">
        <f>L86+M86</f>
        <v>0</v>
      </c>
      <c r="L86" s="59"/>
      <c r="M86" s="59"/>
    </row>
    <row r="87" spans="2:13" ht="15.75">
      <c r="B87" s="50" t="s">
        <v>51</v>
      </c>
      <c r="C87" s="51">
        <v>241</v>
      </c>
      <c r="D87" s="51" t="s">
        <v>206</v>
      </c>
      <c r="E87" s="59">
        <f>F87+G87</f>
        <v>0</v>
      </c>
      <c r="F87" s="59"/>
      <c r="G87" s="59"/>
      <c r="H87" s="59">
        <f>I87+J87</f>
        <v>0</v>
      </c>
      <c r="I87" s="59"/>
      <c r="J87" s="59"/>
      <c r="K87" s="59">
        <f>L87+M87</f>
        <v>0</v>
      </c>
      <c r="L87" s="59"/>
      <c r="M87" s="59"/>
    </row>
    <row r="88" spans="2:13" ht="15.75">
      <c r="B88" s="50" t="s">
        <v>52</v>
      </c>
      <c r="C88" s="51">
        <v>241</v>
      </c>
      <c r="D88" s="51" t="s">
        <v>207</v>
      </c>
      <c r="E88" s="59">
        <f>F88+G88</f>
        <v>6500</v>
      </c>
      <c r="F88" s="59">
        <v>6500</v>
      </c>
      <c r="G88" s="59"/>
      <c r="H88" s="59">
        <f>I88+J88</f>
        <v>6500</v>
      </c>
      <c r="I88" s="59">
        <v>6500</v>
      </c>
      <c r="J88" s="59"/>
      <c r="K88" s="59">
        <f>L88+M88</f>
        <v>6500</v>
      </c>
      <c r="L88" s="59">
        <v>6500</v>
      </c>
      <c r="M88" s="59"/>
    </row>
    <row r="89" spans="1:13" ht="31.5">
      <c r="A89" s="18" t="s">
        <v>257</v>
      </c>
      <c r="B89" s="50" t="s">
        <v>46</v>
      </c>
      <c r="C89" s="51">
        <v>241</v>
      </c>
      <c r="D89" s="51" t="s">
        <v>208</v>
      </c>
      <c r="E89" s="59">
        <f>F89+G89</f>
        <v>127841.48</v>
      </c>
      <c r="F89" s="59">
        <f>36910+35970+25000+29961.48</f>
        <v>127841.48</v>
      </c>
      <c r="G89" s="59"/>
      <c r="H89" s="59">
        <f>I89+J89</f>
        <v>82746</v>
      </c>
      <c r="I89" s="59">
        <f>17689.23+19220.77+35970+9866</f>
        <v>82746</v>
      </c>
      <c r="J89" s="59"/>
      <c r="K89" s="59">
        <f>L89+M89</f>
        <v>82746</v>
      </c>
      <c r="L89" s="59">
        <f>17689.23+19220.77+35970+9866</f>
        <v>82746</v>
      </c>
      <c r="M89" s="59"/>
    </row>
    <row r="90" spans="2:13" s="11" customFormat="1" ht="15.75">
      <c r="B90" s="70" t="s">
        <v>53</v>
      </c>
      <c r="C90" s="71">
        <v>241</v>
      </c>
      <c r="D90" s="71" t="s">
        <v>209</v>
      </c>
      <c r="E90" s="72">
        <f>E91+E92+E93</f>
        <v>0</v>
      </c>
      <c r="F90" s="72">
        <f aca="true" t="shared" si="26" ref="F90:M90">F91+F92+F93</f>
        <v>0</v>
      </c>
      <c r="G90" s="72">
        <f t="shared" si="26"/>
        <v>0</v>
      </c>
      <c r="H90" s="72">
        <f t="shared" si="26"/>
        <v>0</v>
      </c>
      <c r="I90" s="72">
        <f t="shared" si="26"/>
        <v>0</v>
      </c>
      <c r="J90" s="72">
        <f t="shared" si="26"/>
        <v>0</v>
      </c>
      <c r="K90" s="72">
        <f t="shared" si="26"/>
        <v>0</v>
      </c>
      <c r="L90" s="72">
        <f t="shared" si="26"/>
        <v>0</v>
      </c>
      <c r="M90" s="72">
        <f t="shared" si="26"/>
        <v>0</v>
      </c>
    </row>
    <row r="91" spans="2:13" ht="15.75">
      <c r="B91" s="50" t="s">
        <v>125</v>
      </c>
      <c r="C91" s="73"/>
      <c r="D91" s="74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31.5">
      <c r="A92" s="17"/>
      <c r="B92" s="50" t="s">
        <v>54</v>
      </c>
      <c r="C92" s="51">
        <v>241</v>
      </c>
      <c r="D92" s="51" t="s">
        <v>210</v>
      </c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31.5">
      <c r="A93" s="17"/>
      <c r="B93" s="50" t="s">
        <v>55</v>
      </c>
      <c r="C93" s="51">
        <v>241</v>
      </c>
      <c r="D93" s="51">
        <v>530</v>
      </c>
      <c r="E93" s="59"/>
      <c r="F93" s="59"/>
      <c r="G93" s="59"/>
      <c r="H93" s="59"/>
      <c r="I93" s="59"/>
      <c r="J93" s="59"/>
      <c r="K93" s="59"/>
      <c r="L93" s="59"/>
      <c r="M93" s="59"/>
    </row>
    <row r="94" spans="2:13" s="10" customFormat="1" ht="15.75">
      <c r="B94" s="121" t="s">
        <v>56</v>
      </c>
      <c r="C94" s="122"/>
      <c r="D94" s="123"/>
      <c r="E94" s="124">
        <f aca="true" t="shared" si="27" ref="E94:M94">E8+E9-E26</f>
        <v>0</v>
      </c>
      <c r="F94" s="124">
        <f t="shared" si="27"/>
        <v>0</v>
      </c>
      <c r="G94" s="124">
        <f t="shared" si="27"/>
        <v>0</v>
      </c>
      <c r="H94" s="124">
        <f t="shared" si="27"/>
        <v>0</v>
      </c>
      <c r="I94" s="124">
        <f t="shared" si="27"/>
        <v>0</v>
      </c>
      <c r="J94" s="124">
        <f t="shared" si="27"/>
        <v>0</v>
      </c>
      <c r="K94" s="124">
        <f t="shared" si="27"/>
        <v>0</v>
      </c>
      <c r="L94" s="75">
        <f t="shared" si="27"/>
        <v>0</v>
      </c>
      <c r="M94" s="75">
        <f t="shared" si="27"/>
        <v>0</v>
      </c>
    </row>
    <row r="95" spans="2:11" ht="12.75">
      <c r="B95" s="125"/>
      <c r="C95" s="126"/>
      <c r="D95" s="127"/>
      <c r="E95" s="128"/>
      <c r="F95" s="128"/>
      <c r="G95" s="128"/>
      <c r="H95" s="128"/>
      <c r="I95" s="128"/>
      <c r="J95" s="128"/>
      <c r="K95" s="128"/>
    </row>
    <row r="96" spans="2:11" ht="15.75">
      <c r="B96" s="125"/>
      <c r="C96" s="129"/>
      <c r="D96" s="129"/>
      <c r="E96" s="130"/>
      <c r="F96" s="129"/>
      <c r="G96" s="129"/>
      <c r="H96" s="130"/>
      <c r="I96" s="129"/>
      <c r="J96" s="129"/>
      <c r="K96" s="130"/>
    </row>
    <row r="97" spans="2:11" ht="12.75">
      <c r="B97" s="125"/>
      <c r="C97" s="131"/>
      <c r="D97" s="109"/>
      <c r="E97" s="132"/>
      <c r="F97" s="131"/>
      <c r="G97" s="109"/>
      <c r="H97" s="132"/>
      <c r="I97" s="131"/>
      <c r="J97" s="109"/>
      <c r="K97" s="132"/>
    </row>
    <row r="98" spans="2:11" ht="12.75">
      <c r="B98" s="125"/>
      <c r="C98" s="131"/>
      <c r="D98" s="109"/>
      <c r="E98" s="132"/>
      <c r="F98" s="131"/>
      <c r="G98" s="109"/>
      <c r="H98" s="132"/>
      <c r="I98" s="131"/>
      <c r="J98" s="109"/>
      <c r="K98" s="132"/>
    </row>
    <row r="99" spans="2:11" ht="12.75">
      <c r="B99" s="125"/>
      <c r="C99" s="131"/>
      <c r="D99" s="109"/>
      <c r="E99" s="132"/>
      <c r="F99" s="131"/>
      <c r="G99" s="109"/>
      <c r="H99" s="132"/>
      <c r="I99" s="131"/>
      <c r="J99" s="109"/>
      <c r="K99" s="132"/>
    </row>
    <row r="100" spans="2:11" ht="12.75">
      <c r="B100" s="125"/>
      <c r="C100" s="126"/>
      <c r="D100" s="133"/>
      <c r="E100" s="134"/>
      <c r="F100" s="126"/>
      <c r="G100" s="133"/>
      <c r="H100" s="134"/>
      <c r="I100" s="126"/>
      <c r="J100" s="133"/>
      <c r="K100" s="134"/>
    </row>
    <row r="101" spans="2:11" ht="12.75">
      <c r="B101" s="125"/>
      <c r="C101" s="126"/>
      <c r="D101" s="127"/>
      <c r="E101" s="128"/>
      <c r="F101" s="128"/>
      <c r="G101" s="128"/>
      <c r="H101" s="128"/>
      <c r="I101" s="128"/>
      <c r="J101" s="128"/>
      <c r="K101" s="128"/>
    </row>
    <row r="102" spans="2:11" ht="12.75">
      <c r="B102" s="125"/>
      <c r="C102" s="126"/>
      <c r="D102" s="127"/>
      <c r="E102" s="128"/>
      <c r="F102" s="128"/>
      <c r="G102" s="128"/>
      <c r="H102" s="128"/>
      <c r="I102" s="128"/>
      <c r="J102" s="128"/>
      <c r="K102" s="128"/>
    </row>
  </sheetData>
  <autoFilter ref="B7:M94"/>
  <mergeCells count="44">
    <mergeCell ref="I96:K96"/>
    <mergeCell ref="F99:G99"/>
    <mergeCell ref="I97:J97"/>
    <mergeCell ref="I98:J98"/>
    <mergeCell ref="I99:J99"/>
    <mergeCell ref="F97:G97"/>
    <mergeCell ref="F98:G98"/>
    <mergeCell ref="C23:D23"/>
    <mergeCell ref="C12:D12"/>
    <mergeCell ref="C13:D13"/>
    <mergeCell ref="C16:D16"/>
    <mergeCell ref="C17:D17"/>
    <mergeCell ref="C22:D22"/>
    <mergeCell ref="C18:D18"/>
    <mergeCell ref="C96:E96"/>
    <mergeCell ref="F96:H96"/>
    <mergeCell ref="H5:H6"/>
    <mergeCell ref="F4:G5"/>
    <mergeCell ref="C11:D11"/>
    <mergeCell ref="C3:D6"/>
    <mergeCell ref="C8:D8"/>
    <mergeCell ref="C9:D9"/>
    <mergeCell ref="C10:D10"/>
    <mergeCell ref="C21:D21"/>
    <mergeCell ref="B1:M1"/>
    <mergeCell ref="K4:M4"/>
    <mergeCell ref="K5:K6"/>
    <mergeCell ref="L5:M5"/>
    <mergeCell ref="H3:M3"/>
    <mergeCell ref="I5:J5"/>
    <mergeCell ref="H4:J4"/>
    <mergeCell ref="E3:G3"/>
    <mergeCell ref="B3:B6"/>
    <mergeCell ref="E4:E6"/>
    <mergeCell ref="C99:D99"/>
    <mergeCell ref="C14:D14"/>
    <mergeCell ref="C15:D15"/>
    <mergeCell ref="C97:D97"/>
    <mergeCell ref="C98:D98"/>
    <mergeCell ref="C24:D24"/>
    <mergeCell ref="C25:D25"/>
    <mergeCell ref="C26:D26"/>
    <mergeCell ref="C19:D19"/>
    <mergeCell ref="C20:D20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130" zoomScaleSheetLayoutView="130" workbookViewId="0" topLeftCell="D28">
      <selection activeCell="K7" sqref="K7"/>
    </sheetView>
  </sheetViews>
  <sheetFormatPr defaultColWidth="9.00390625" defaultRowHeight="12.75"/>
  <cols>
    <col min="1" max="1" width="14.625" style="20" customWidth="1"/>
    <col min="2" max="2" width="37.75390625" style="20" customWidth="1"/>
    <col min="3" max="3" width="17.375" style="20" customWidth="1"/>
    <col min="4" max="4" width="17.00390625" style="20" customWidth="1"/>
    <col min="5" max="5" width="13.125" style="20" bestFit="1" customWidth="1"/>
    <col min="6" max="6" width="15.875" style="20" customWidth="1"/>
    <col min="7" max="7" width="9.625" style="20" customWidth="1"/>
    <col min="8" max="16384" width="9.125" style="20" customWidth="1"/>
  </cols>
  <sheetData>
    <row r="1" spans="2:7" ht="15.75">
      <c r="B1" s="105" t="s">
        <v>67</v>
      </c>
      <c r="C1" s="105"/>
      <c r="D1" s="105"/>
      <c r="E1" s="105"/>
      <c r="F1" s="105"/>
      <c r="G1" s="105"/>
    </row>
    <row r="2" ht="15.75">
      <c r="B2" s="21"/>
    </row>
    <row r="3" spans="2:7" ht="31.5">
      <c r="B3" s="97" t="s">
        <v>68</v>
      </c>
      <c r="C3" s="52" t="s">
        <v>95</v>
      </c>
      <c r="D3" s="97" t="s">
        <v>96</v>
      </c>
      <c r="E3" s="97"/>
      <c r="F3" s="97" t="s">
        <v>97</v>
      </c>
      <c r="G3" s="97"/>
    </row>
    <row r="4" spans="2:7" ht="15.75">
      <c r="B4" s="97"/>
      <c r="C4" s="53"/>
      <c r="D4" s="52" t="s">
        <v>98</v>
      </c>
      <c r="E4" s="52" t="s">
        <v>69</v>
      </c>
      <c r="F4" s="52" t="s">
        <v>98</v>
      </c>
      <c r="G4" s="52" t="s">
        <v>69</v>
      </c>
    </row>
    <row r="5" spans="2:7" ht="15.75"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</row>
    <row r="6" spans="2:7" ht="15.75">
      <c r="B6" s="117" t="s">
        <v>99</v>
      </c>
      <c r="C6" s="117"/>
      <c r="D6" s="117"/>
      <c r="E6" s="117"/>
      <c r="F6" s="117"/>
      <c r="G6" s="117"/>
    </row>
    <row r="7" spans="2:11" ht="47.25" customHeight="1">
      <c r="B7" s="52"/>
      <c r="C7" s="86" t="s">
        <v>256</v>
      </c>
      <c r="D7" s="86" t="s">
        <v>256</v>
      </c>
      <c r="E7" s="52" t="s">
        <v>70</v>
      </c>
      <c r="F7" s="86" t="s">
        <v>256</v>
      </c>
      <c r="G7" s="52" t="s">
        <v>70</v>
      </c>
      <c r="H7" s="116"/>
      <c r="I7" s="116"/>
      <c r="J7" s="116"/>
      <c r="K7" s="40"/>
    </row>
    <row r="8" spans="2:7" ht="15.75">
      <c r="B8" s="54" t="s">
        <v>71</v>
      </c>
      <c r="C8" s="87"/>
      <c r="D8" s="87"/>
      <c r="E8" s="52"/>
      <c r="F8" s="87"/>
      <c r="G8" s="52"/>
    </row>
    <row r="9" spans="2:7" ht="31.5">
      <c r="B9" s="54" t="s">
        <v>279</v>
      </c>
      <c r="C9" s="86">
        <v>3</v>
      </c>
      <c r="D9" s="86">
        <v>3</v>
      </c>
      <c r="E9" s="52">
        <v>100</v>
      </c>
      <c r="F9" s="86">
        <f>D9</f>
        <v>3</v>
      </c>
      <c r="G9" s="52">
        <v>100</v>
      </c>
    </row>
    <row r="10" spans="2:7" ht="15.75">
      <c r="B10" s="54" t="s">
        <v>282</v>
      </c>
      <c r="C10" s="86">
        <v>33</v>
      </c>
      <c r="D10" s="86">
        <f>C10</f>
        <v>33</v>
      </c>
      <c r="E10" s="52">
        <v>100</v>
      </c>
      <c r="F10" s="86">
        <f>D10</f>
        <v>33</v>
      </c>
      <c r="G10" s="52">
        <v>100</v>
      </c>
    </row>
    <row r="11" spans="2:7" ht="15.75">
      <c r="B11" s="54" t="s">
        <v>280</v>
      </c>
      <c r="C11" s="86">
        <v>3</v>
      </c>
      <c r="D11" s="86">
        <f>C11</f>
        <v>3</v>
      </c>
      <c r="E11" s="52">
        <v>100</v>
      </c>
      <c r="F11" s="86">
        <f>D11</f>
        <v>3</v>
      </c>
      <c r="G11" s="52">
        <v>100</v>
      </c>
    </row>
    <row r="12" spans="2:7" ht="15.75">
      <c r="B12" s="54" t="s">
        <v>281</v>
      </c>
      <c r="C12" s="86">
        <v>11</v>
      </c>
      <c r="D12" s="86">
        <f>C12</f>
        <v>11</v>
      </c>
      <c r="E12" s="52">
        <v>100</v>
      </c>
      <c r="F12" s="86">
        <f>D12</f>
        <v>11</v>
      </c>
      <c r="G12" s="52">
        <v>100</v>
      </c>
    </row>
    <row r="13" spans="2:7" ht="15.75">
      <c r="B13" s="54"/>
      <c r="C13" s="54"/>
      <c r="D13" s="54"/>
      <c r="E13" s="54"/>
      <c r="F13" s="54"/>
      <c r="G13" s="54"/>
    </row>
    <row r="14" spans="2:7" ht="15.75">
      <c r="B14" s="54" t="s">
        <v>72</v>
      </c>
      <c r="C14" s="52" t="s">
        <v>256</v>
      </c>
      <c r="D14" s="52" t="s">
        <v>256</v>
      </c>
      <c r="E14" s="52" t="s">
        <v>69</v>
      </c>
      <c r="F14" s="52" t="s">
        <v>256</v>
      </c>
      <c r="G14" s="52" t="s">
        <v>69</v>
      </c>
    </row>
    <row r="15" spans="2:7" ht="15.75">
      <c r="B15" s="54"/>
      <c r="C15" s="52"/>
      <c r="D15" s="52"/>
      <c r="E15" s="52"/>
      <c r="F15" s="52"/>
      <c r="G15" s="52"/>
    </row>
    <row r="16" spans="2:7" ht="15.75">
      <c r="B16" s="54"/>
      <c r="C16" s="52"/>
      <c r="D16" s="52"/>
      <c r="E16" s="52"/>
      <c r="F16" s="52"/>
      <c r="G16" s="52"/>
    </row>
    <row r="17" spans="2:7" ht="15.75">
      <c r="B17" s="117" t="s">
        <v>73</v>
      </c>
      <c r="C17" s="117"/>
      <c r="D17" s="117"/>
      <c r="E17" s="117"/>
      <c r="F17" s="117"/>
      <c r="G17" s="117"/>
    </row>
    <row r="18" spans="2:7" ht="15.75">
      <c r="B18" s="97"/>
      <c r="C18" s="97" t="s">
        <v>74</v>
      </c>
      <c r="D18" s="52">
        <v>2013</v>
      </c>
      <c r="E18" s="97" t="s">
        <v>70</v>
      </c>
      <c r="F18" s="52">
        <v>2014</v>
      </c>
      <c r="G18" s="97" t="s">
        <v>70</v>
      </c>
    </row>
    <row r="19" spans="2:7" ht="15.75">
      <c r="B19" s="97"/>
      <c r="C19" s="97"/>
      <c r="D19" s="52" t="s">
        <v>75</v>
      </c>
      <c r="E19" s="97"/>
      <c r="F19" s="52" t="s">
        <v>75</v>
      </c>
      <c r="G19" s="97"/>
    </row>
    <row r="20" spans="1:7" ht="31.5">
      <c r="A20" s="22" t="s">
        <v>276</v>
      </c>
      <c r="B20" s="54" t="s">
        <v>100</v>
      </c>
      <c r="C20" s="88">
        <f>Лист2!E30</f>
        <v>15245091</v>
      </c>
      <c r="D20" s="88">
        <f>Лист2!H30</f>
        <v>15672705</v>
      </c>
      <c r="E20" s="55">
        <f>D20/C20*100</f>
        <v>102.80492914079686</v>
      </c>
      <c r="F20" s="89">
        <f>Лист2!K30</f>
        <v>15672705</v>
      </c>
      <c r="G20" s="55">
        <f>F20/C20*100</f>
        <v>102.80492914079686</v>
      </c>
    </row>
    <row r="21" spans="2:7" ht="15.75">
      <c r="B21" s="54"/>
      <c r="C21" s="54" t="s">
        <v>76</v>
      </c>
      <c r="D21" s="54" t="s">
        <v>77</v>
      </c>
      <c r="E21" s="54" t="s">
        <v>70</v>
      </c>
      <c r="F21" s="54" t="s">
        <v>77</v>
      </c>
      <c r="G21" s="54" t="s">
        <v>70</v>
      </c>
    </row>
    <row r="22" spans="1:7" ht="31.5">
      <c r="A22" s="23" t="s">
        <v>275</v>
      </c>
      <c r="B22" s="54" t="s">
        <v>101</v>
      </c>
      <c r="C22" s="56">
        <f>C20/Лист2!E9</f>
        <v>0.6148996010125642</v>
      </c>
      <c r="D22" s="56">
        <f>D20/Лист2!H9</f>
        <v>0.6080277231410249</v>
      </c>
      <c r="E22" s="55">
        <f>D22/C22*100</f>
        <v>98.8824390420447</v>
      </c>
      <c r="F22" s="56">
        <f>F20/Лист2!L9</f>
        <v>0.6161101548485004</v>
      </c>
      <c r="G22" s="55">
        <f>F22/C22*100</f>
        <v>100.19687016123326</v>
      </c>
    </row>
    <row r="23" spans="2:7" ht="15.75">
      <c r="B23" s="117" t="s">
        <v>78</v>
      </c>
      <c r="C23" s="117"/>
      <c r="D23" s="117"/>
      <c r="E23" s="117"/>
      <c r="F23" s="117"/>
      <c r="G23" s="117"/>
    </row>
    <row r="24" spans="2:7" ht="15.75">
      <c r="B24" s="54"/>
      <c r="C24" s="54" t="s">
        <v>79</v>
      </c>
      <c r="D24" s="54" t="s">
        <v>80</v>
      </c>
      <c r="E24" s="54" t="s">
        <v>70</v>
      </c>
      <c r="F24" s="54" t="s">
        <v>80</v>
      </c>
      <c r="G24" s="54" t="s">
        <v>70</v>
      </c>
    </row>
    <row r="25" spans="2:7" ht="15.75">
      <c r="B25" s="54" t="s">
        <v>81</v>
      </c>
      <c r="C25" s="52">
        <v>3302.5</v>
      </c>
      <c r="D25" s="52">
        <v>3302.5</v>
      </c>
      <c r="E25" s="55">
        <f>D25/C25*100</f>
        <v>100</v>
      </c>
      <c r="F25" s="52">
        <v>3302.5</v>
      </c>
      <c r="G25" s="55">
        <f>F25/C25*100</f>
        <v>100</v>
      </c>
    </row>
    <row r="26" spans="2:7" ht="47.25">
      <c r="B26" s="54" t="s">
        <v>102</v>
      </c>
      <c r="C26" s="56">
        <v>7.16</v>
      </c>
      <c r="D26" s="56">
        <v>7.16</v>
      </c>
      <c r="E26" s="55">
        <f>D26/C26*100</f>
        <v>100</v>
      </c>
      <c r="F26" s="56">
        <v>7.16</v>
      </c>
      <c r="G26" s="55">
        <f>F26/C26*100</f>
        <v>100</v>
      </c>
    </row>
    <row r="27" ht="15.75">
      <c r="B27" s="21"/>
    </row>
  </sheetData>
  <mergeCells count="12">
    <mergeCell ref="H7:J7"/>
    <mergeCell ref="B23:G23"/>
    <mergeCell ref="B6:G6"/>
    <mergeCell ref="B17:G17"/>
    <mergeCell ref="B18:B19"/>
    <mergeCell ref="C18:C19"/>
    <mergeCell ref="E18:E19"/>
    <mergeCell ref="G18:G19"/>
    <mergeCell ref="F3:G3"/>
    <mergeCell ref="B3:B4"/>
    <mergeCell ref="D3:E3"/>
    <mergeCell ref="B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115" zoomScaleNormal="55" zoomScaleSheetLayoutView="115" workbookViewId="0" topLeftCell="C28">
      <selection activeCell="G24" sqref="F18:G24"/>
    </sheetView>
  </sheetViews>
  <sheetFormatPr defaultColWidth="9.00390625" defaultRowHeight="12.75"/>
  <cols>
    <col min="1" max="1" width="33.75390625" style="44" customWidth="1"/>
    <col min="2" max="2" width="17.375" style="44" customWidth="1"/>
    <col min="3" max="3" width="18.625" style="44" customWidth="1"/>
    <col min="4" max="4" width="24.375" style="44" customWidth="1"/>
    <col min="5" max="5" width="24.25390625" style="44" customWidth="1"/>
    <col min="6" max="6" width="10.75390625" style="44" bestFit="1" customWidth="1"/>
    <col min="7" max="7" width="11.75390625" style="44" bestFit="1" customWidth="1"/>
    <col min="8" max="16384" width="9.125" style="44" customWidth="1"/>
  </cols>
  <sheetData>
    <row r="1" spans="1:6" ht="15.75">
      <c r="A1" s="42" t="s">
        <v>82</v>
      </c>
      <c r="B1" s="43"/>
      <c r="C1" s="43"/>
      <c r="D1" s="43"/>
      <c r="E1" s="43"/>
      <c r="F1" s="43"/>
    </row>
    <row r="2" ht="15.75">
      <c r="A2" s="45"/>
    </row>
    <row r="3" spans="1:5" ht="47.25">
      <c r="A3" s="51" t="s">
        <v>103</v>
      </c>
      <c r="B3" s="51" t="s">
        <v>104</v>
      </c>
      <c r="C3" s="51" t="s">
        <v>105</v>
      </c>
      <c r="D3" s="51" t="s">
        <v>106</v>
      </c>
      <c r="E3" s="51" t="s">
        <v>107</v>
      </c>
    </row>
    <row r="4" spans="1:5" ht="15.75">
      <c r="A4" s="50" t="s">
        <v>83</v>
      </c>
      <c r="B4" s="50"/>
      <c r="C4" s="50"/>
      <c r="D4" s="50"/>
      <c r="E4" s="50"/>
    </row>
    <row r="5" spans="1:5" ht="15.75">
      <c r="A5" s="50"/>
      <c r="B5" s="50"/>
      <c r="C5" s="50"/>
      <c r="D5" s="50"/>
      <c r="E5" s="50"/>
    </row>
    <row r="6" spans="1:5" ht="15.75">
      <c r="A6" s="50"/>
      <c r="B6" s="50"/>
      <c r="C6" s="50"/>
      <c r="D6" s="50"/>
      <c r="E6" s="50"/>
    </row>
    <row r="7" spans="1:5" ht="15.75">
      <c r="A7" s="50" t="s">
        <v>84</v>
      </c>
      <c r="B7" s="50"/>
      <c r="C7" s="50"/>
      <c r="D7" s="50"/>
      <c r="E7" s="50"/>
    </row>
    <row r="8" spans="1:5" ht="15.75">
      <c r="A8" s="50" t="s">
        <v>109</v>
      </c>
      <c r="B8" s="118"/>
      <c r="C8" s="118"/>
      <c r="D8" s="118"/>
      <c r="E8" s="118"/>
    </row>
    <row r="9" spans="1:5" ht="15.75">
      <c r="A9" s="50"/>
      <c r="B9" s="118"/>
      <c r="C9" s="118"/>
      <c r="D9" s="118"/>
      <c r="E9" s="118"/>
    </row>
    <row r="10" spans="1:5" ht="15.75">
      <c r="A10" s="50" t="s">
        <v>85</v>
      </c>
      <c r="B10" s="118"/>
      <c r="C10" s="118"/>
      <c r="D10" s="118"/>
      <c r="E10" s="118"/>
    </row>
    <row r="11" spans="1:5" ht="31.5">
      <c r="A11" s="50" t="s">
        <v>108</v>
      </c>
      <c r="B11" s="118"/>
      <c r="C11" s="118"/>
      <c r="D11" s="118"/>
      <c r="E11" s="118"/>
    </row>
    <row r="12" ht="15.75">
      <c r="A12" s="45"/>
    </row>
    <row r="13" ht="15.75">
      <c r="A13" s="42" t="s">
        <v>259</v>
      </c>
    </row>
    <row r="14" ht="15.75">
      <c r="A14" s="42" t="s">
        <v>260</v>
      </c>
    </row>
    <row r="15" ht="15.75">
      <c r="A15" s="45"/>
    </row>
    <row r="16" spans="1:5" ht="40.5" customHeight="1">
      <c r="A16" s="51" t="s">
        <v>86</v>
      </c>
      <c r="B16" s="108" t="s">
        <v>111</v>
      </c>
      <c r="C16" s="108"/>
      <c r="D16" s="108" t="s">
        <v>110</v>
      </c>
      <c r="E16" s="108"/>
    </row>
    <row r="17" spans="1:5" ht="15.75">
      <c r="A17" s="50" t="s">
        <v>87</v>
      </c>
      <c r="B17" s="118"/>
      <c r="C17" s="118"/>
      <c r="D17" s="118"/>
      <c r="E17" s="118"/>
    </row>
    <row r="18" spans="1:5" ht="31.5">
      <c r="A18" s="50" t="s">
        <v>88</v>
      </c>
      <c r="B18" s="118"/>
      <c r="C18" s="118"/>
      <c r="D18" s="118"/>
      <c r="E18" s="118"/>
    </row>
    <row r="19" spans="1:9" ht="15.75">
      <c r="A19" s="50" t="s">
        <v>89</v>
      </c>
      <c r="B19" s="119">
        <v>41183</v>
      </c>
      <c r="C19" s="108"/>
      <c r="D19" s="120">
        <f>Лист3!C20-Лист3!C20/12.18*12</f>
        <v>225296.911330048</v>
      </c>
      <c r="E19" s="120"/>
      <c r="F19" s="46"/>
      <c r="G19" s="47"/>
      <c r="H19" s="47"/>
      <c r="I19" s="47"/>
    </row>
    <row r="20" spans="1:9" ht="15.75">
      <c r="A20" s="50" t="s">
        <v>90</v>
      </c>
      <c r="B20" s="118"/>
      <c r="C20" s="118"/>
      <c r="D20" s="118"/>
      <c r="E20" s="118"/>
      <c r="G20" s="47"/>
      <c r="H20" s="47"/>
      <c r="I20" s="47"/>
    </row>
    <row r="21" ht="15.75">
      <c r="A21" s="45"/>
    </row>
    <row r="22" spans="1:10" ht="13.5">
      <c r="A22" s="48" t="s">
        <v>314</v>
      </c>
      <c r="E22" s="49"/>
      <c r="F22" s="49"/>
      <c r="G22" s="49"/>
      <c r="H22" s="49"/>
      <c r="I22" s="49"/>
      <c r="J22" s="49"/>
    </row>
    <row r="23" spans="1:10" ht="13.5">
      <c r="A23" s="48" t="s">
        <v>112</v>
      </c>
      <c r="E23" s="49"/>
      <c r="F23" s="49"/>
      <c r="G23" s="49"/>
      <c r="H23" s="49"/>
      <c r="I23" s="49"/>
      <c r="J23" s="49"/>
    </row>
    <row r="24" spans="1:10" ht="13.5">
      <c r="A24" s="48" t="s">
        <v>91</v>
      </c>
      <c r="E24" s="49"/>
      <c r="F24" s="49"/>
      <c r="G24" s="49"/>
      <c r="H24" s="49"/>
      <c r="I24" s="49"/>
      <c r="J24" s="49"/>
    </row>
    <row r="25" spans="1:10" ht="13.5">
      <c r="A25" s="48" t="s">
        <v>92</v>
      </c>
      <c r="E25" s="49"/>
      <c r="F25" s="49"/>
      <c r="G25" s="49"/>
      <c r="H25" s="49"/>
      <c r="I25" s="49"/>
      <c r="J25" s="49"/>
    </row>
    <row r="26" spans="1:10" ht="13.5">
      <c r="A26" s="48" t="s">
        <v>312</v>
      </c>
      <c r="E26" s="49"/>
      <c r="F26" s="49"/>
      <c r="G26" s="49"/>
      <c r="H26" s="49"/>
      <c r="I26" s="49"/>
      <c r="J26" s="49"/>
    </row>
    <row r="27" spans="1:10" ht="13.5">
      <c r="A27" s="48" t="s">
        <v>112</v>
      </c>
      <c r="E27" s="49"/>
      <c r="F27" s="49"/>
      <c r="G27" s="49"/>
      <c r="H27" s="49"/>
      <c r="I27" s="49"/>
      <c r="J27" s="49"/>
    </row>
    <row r="28" spans="1:10" ht="13.5">
      <c r="A28" s="48" t="s">
        <v>93</v>
      </c>
      <c r="E28" s="49"/>
      <c r="F28" s="49"/>
      <c r="G28" s="49"/>
      <c r="H28" s="49"/>
      <c r="I28" s="49"/>
      <c r="J28" s="49"/>
    </row>
    <row r="29" spans="1:10" ht="13.5">
      <c r="A29" s="48" t="s">
        <v>313</v>
      </c>
      <c r="E29" s="49"/>
      <c r="F29" s="49"/>
      <c r="G29" s="49"/>
      <c r="H29" s="49"/>
      <c r="I29" s="49"/>
      <c r="J29" s="49"/>
    </row>
    <row r="30" ht="13.5">
      <c r="A30" s="48" t="s">
        <v>94</v>
      </c>
    </row>
    <row r="31" ht="13.5">
      <c r="A31" s="48"/>
    </row>
    <row r="32" ht="13.5">
      <c r="A32" s="48" t="s">
        <v>278</v>
      </c>
    </row>
    <row r="33" ht="15.75">
      <c r="A33" s="45"/>
    </row>
  </sheetData>
  <mergeCells count="18">
    <mergeCell ref="B19:C19"/>
    <mergeCell ref="B20:C20"/>
    <mergeCell ref="D17:E17"/>
    <mergeCell ref="D18:E18"/>
    <mergeCell ref="D19:E19"/>
    <mergeCell ref="D20:E20"/>
    <mergeCell ref="E10:E11"/>
    <mergeCell ref="B8:B9"/>
    <mergeCell ref="C8:C9"/>
    <mergeCell ref="D8:D9"/>
    <mergeCell ref="E8:E9"/>
    <mergeCell ref="B10:B11"/>
    <mergeCell ref="C10:C11"/>
    <mergeCell ref="D10:D11"/>
    <mergeCell ref="B16:C16"/>
    <mergeCell ref="D16:E16"/>
    <mergeCell ref="B17:C17"/>
    <mergeCell ref="B18:C1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2012-02-29T05:22:39Z</cp:lastPrinted>
  <dcterms:created xsi:type="dcterms:W3CDTF">2012-02-13T08:02:41Z</dcterms:created>
  <dcterms:modified xsi:type="dcterms:W3CDTF">2012-06-13T05:44:20Z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